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queryTables/queryTable1.xml" ContentType="application/vnd.openxmlformats-officedocument.spreadsheetml.queryTable+xml"/>
  <Override PartName="/xl/queryTables/queryTable2.xml" ContentType="application/vnd.openxmlformats-officedocument.spreadsheetml.queryTable+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8010" firstSheet="1" activeTab="4"/>
  </bookViews>
  <sheets>
    <sheet name="1. Bilans stanja" sheetId="1" r:id="rId1"/>
    <sheet name="2. Bilans uspjeha" sheetId="2" r:id="rId2"/>
    <sheet name="3. Finansijska analiza" sheetId="3" r:id="rId3"/>
    <sheet name="4. Z-SCORE model " sheetId="4" r:id="rId4"/>
    <sheet name="Analiza prihoda i rashoda" sheetId="5" r:id="rId5"/>
  </sheets>
  <definedNames>
    <definedName name="_ftn1" localSheetId="2">'3. Finansijska analiza'!$A$264</definedName>
    <definedName name="_ftnref1" localSheetId="2">'3. Finansijska analiza'!$B$249</definedName>
    <definedName name="FinRepBalance.aspx?code_tlkm_type_1_year_2015_semiannual_0_1" localSheetId="0">'1. Bilans stanja'!$A$3:$F$135</definedName>
    <definedName name="FinRepBalance.aspx?code_tlkm_type_2_year_2015_semiannual_0" localSheetId="1">'2. Bilans uspjeha'!$A$4:$D$131</definedName>
  </definedNames>
  <calcPr calcId="152511"/>
</workbook>
</file>

<file path=xl/calcChain.xml><?xml version="1.0" encoding="utf-8"?>
<calcChain xmlns="http://schemas.openxmlformats.org/spreadsheetml/2006/main">
  <c r="H78" i="5" l="1"/>
  <c r="H77" i="5"/>
  <c r="F78" i="5"/>
  <c r="J78" i="5" s="1"/>
  <c r="F77" i="5"/>
  <c r="J77" i="5" s="1"/>
  <c r="H71" i="5"/>
  <c r="H70" i="5"/>
  <c r="F70" i="5"/>
  <c r="J70" i="5" s="1"/>
  <c r="F71" i="5"/>
  <c r="G59" i="5"/>
  <c r="D59" i="5"/>
  <c r="G48" i="5"/>
  <c r="G47" i="5"/>
  <c r="G46" i="5"/>
  <c r="G45" i="5"/>
  <c r="D48" i="5"/>
  <c r="J48" i="5" s="1"/>
  <c r="D47" i="5"/>
  <c r="J47" i="5" s="1"/>
  <c r="D46" i="5"/>
  <c r="J46" i="5" s="1"/>
  <c r="D45" i="5"/>
  <c r="G34" i="5"/>
  <c r="D34" i="5"/>
  <c r="J71" i="5" l="1"/>
  <c r="J59" i="5"/>
  <c r="D49" i="5"/>
  <c r="H72" i="5"/>
  <c r="J45" i="5"/>
  <c r="J34" i="5"/>
  <c r="D26" i="5" l="1"/>
  <c r="G26" i="5"/>
  <c r="G25" i="5"/>
  <c r="D25" i="5"/>
  <c r="J25" i="5" s="1"/>
  <c r="H7" i="5"/>
  <c r="H8" i="5"/>
  <c r="H9" i="5"/>
  <c r="H10" i="5"/>
  <c r="H11" i="5"/>
  <c r="H12" i="5"/>
  <c r="H13" i="5"/>
  <c r="H14" i="5"/>
  <c r="H15" i="5"/>
  <c r="H16" i="5"/>
  <c r="H17" i="5"/>
  <c r="H18" i="5"/>
  <c r="H6" i="5"/>
  <c r="H5" i="5"/>
  <c r="F5" i="5"/>
  <c r="F7" i="5"/>
  <c r="F8" i="5"/>
  <c r="F9" i="5"/>
  <c r="F10" i="5"/>
  <c r="F11" i="5"/>
  <c r="F12" i="5"/>
  <c r="F13" i="5"/>
  <c r="F14" i="5"/>
  <c r="F15" i="5"/>
  <c r="F16" i="5"/>
  <c r="F17" i="5"/>
  <c r="F18" i="5"/>
  <c r="F6" i="5"/>
  <c r="D35" i="5"/>
  <c r="G35" i="5"/>
  <c r="H34" i="5" s="1"/>
  <c r="H35" i="5" s="1"/>
  <c r="E47" i="5"/>
  <c r="G49" i="5"/>
  <c r="D60" i="5"/>
  <c r="G60" i="5"/>
  <c r="H59" i="5" s="1"/>
  <c r="H60" i="5" s="1"/>
  <c r="F72" i="5"/>
  <c r="F79" i="5"/>
  <c r="J79" i="5" s="1"/>
  <c r="H79" i="5"/>
  <c r="H45" i="5" l="1"/>
  <c r="J49" i="5"/>
  <c r="E59" i="5"/>
  <c r="E60" i="5" s="1"/>
  <c r="J60" i="5"/>
  <c r="J72" i="5"/>
  <c r="E34" i="5"/>
  <c r="E35" i="5" s="1"/>
  <c r="J35" i="5"/>
  <c r="J17" i="5"/>
  <c r="J13" i="5"/>
  <c r="J9" i="5"/>
  <c r="J15" i="5"/>
  <c r="J11" i="5"/>
  <c r="J7" i="5"/>
  <c r="J26" i="5"/>
  <c r="J6" i="5"/>
  <c r="J18" i="5"/>
  <c r="J14" i="5"/>
  <c r="J10" i="5"/>
  <c r="D27" i="5"/>
  <c r="E25" i="5" s="1"/>
  <c r="G27" i="5"/>
  <c r="H25" i="5" s="1"/>
  <c r="F19" i="5"/>
  <c r="J5" i="5"/>
  <c r="J16" i="5"/>
  <c r="J12" i="5"/>
  <c r="J8" i="5"/>
  <c r="H19" i="5"/>
  <c r="E48" i="5"/>
  <c r="E46" i="5"/>
  <c r="E45" i="5"/>
  <c r="H48" i="5"/>
  <c r="H47" i="5"/>
  <c r="H46" i="5"/>
  <c r="I7" i="4"/>
  <c r="I8" i="4"/>
  <c r="I9" i="4"/>
  <c r="I10" i="4"/>
  <c r="I12" i="4"/>
  <c r="I13" i="4" s="1"/>
  <c r="I16" i="4"/>
  <c r="I18" i="4" s="1"/>
  <c r="I17" i="4"/>
  <c r="H17" i="4"/>
  <c r="H16" i="4"/>
  <c r="H18" i="4" s="1"/>
  <c r="H12" i="4"/>
  <c r="H8" i="4"/>
  <c r="F64" i="3"/>
  <c r="G280" i="3"/>
  <c r="G282" i="3"/>
  <c r="F282" i="3"/>
  <c r="F280" i="3"/>
  <c r="I247" i="3"/>
  <c r="H247" i="3"/>
  <c r="H224" i="3"/>
  <c r="H222" i="3"/>
  <c r="H220" i="3"/>
  <c r="H219" i="3"/>
  <c r="F222" i="3"/>
  <c r="I16" i="5" l="1"/>
  <c r="I45" i="5"/>
  <c r="G18" i="5"/>
  <c r="G71" i="5"/>
  <c r="H49" i="5"/>
  <c r="E49" i="5"/>
  <c r="H26" i="5"/>
  <c r="H27" i="5" s="1"/>
  <c r="I47" i="5"/>
  <c r="I71" i="5"/>
  <c r="G17" i="5"/>
  <c r="I70" i="5"/>
  <c r="I78" i="5"/>
  <c r="I7" i="5"/>
  <c r="I26" i="5"/>
  <c r="I25" i="5"/>
  <c r="F25" i="5"/>
  <c r="J27" i="5"/>
  <c r="E26" i="5"/>
  <c r="E27" i="5" s="1"/>
  <c r="I48" i="5"/>
  <c r="G6" i="5"/>
  <c r="F26" i="5"/>
  <c r="I18" i="5"/>
  <c r="I14" i="5"/>
  <c r="I10" i="5"/>
  <c r="I6" i="5"/>
  <c r="J19" i="5"/>
  <c r="G16" i="5"/>
  <c r="G12" i="5"/>
  <c r="G8" i="5"/>
  <c r="G15" i="5"/>
  <c r="G11" i="5"/>
  <c r="G7" i="5"/>
  <c r="I5" i="5"/>
  <c r="I13" i="5"/>
  <c r="H40" i="5"/>
  <c r="I40" i="5" s="1"/>
  <c r="G77" i="5"/>
  <c r="I46" i="5"/>
  <c r="I77" i="5"/>
  <c r="G14" i="5"/>
  <c r="I15" i="5"/>
  <c r="I8" i="5"/>
  <c r="G9" i="5"/>
  <c r="I17" i="5"/>
  <c r="F46" i="5"/>
  <c r="I34" i="5"/>
  <c r="I35" i="5" s="1"/>
  <c r="I59" i="5"/>
  <c r="I60" i="5" s="1"/>
  <c r="I9" i="5"/>
  <c r="G10" i="5"/>
  <c r="I11" i="5"/>
  <c r="I12" i="5"/>
  <c r="G13" i="5"/>
  <c r="G5" i="5"/>
  <c r="G78" i="5"/>
  <c r="F47" i="5"/>
  <c r="F59" i="5"/>
  <c r="F40" i="5"/>
  <c r="F48" i="5"/>
  <c r="F45" i="5"/>
  <c r="F34" i="5"/>
  <c r="F35" i="5" s="1"/>
  <c r="G70" i="5"/>
  <c r="I11" i="4"/>
  <c r="F224" i="3"/>
  <c r="F220" i="3"/>
  <c r="F219" i="3"/>
  <c r="G155" i="3"/>
  <c r="G156" i="3"/>
  <c r="G157" i="3"/>
  <c r="F157" i="3"/>
  <c r="F156" i="3"/>
  <c r="G125" i="3"/>
  <c r="I125" i="3"/>
  <c r="H124" i="3"/>
  <c r="H123" i="3"/>
  <c r="F124" i="3"/>
  <c r="F99" i="3"/>
  <c r="H100" i="3"/>
  <c r="H99" i="3"/>
  <c r="H98" i="3"/>
  <c r="H97" i="3"/>
  <c r="F100" i="3"/>
  <c r="F97" i="3"/>
  <c r="H75" i="3"/>
  <c r="F74" i="3"/>
  <c r="F75" i="3"/>
  <c r="H74" i="3"/>
  <c r="F73" i="3"/>
  <c r="H73" i="3"/>
  <c r="F39" i="3"/>
  <c r="G64" i="3"/>
  <c r="G63" i="3"/>
  <c r="G39" i="3"/>
  <c r="G38" i="3"/>
  <c r="F38" i="3"/>
  <c r="G37" i="3"/>
  <c r="F37" i="3"/>
  <c r="G35" i="3"/>
  <c r="F35" i="3"/>
  <c r="G40" i="5" l="1"/>
  <c r="J40" i="5"/>
  <c r="I27" i="5"/>
  <c r="F60" i="5"/>
  <c r="I49" i="5"/>
  <c r="H54" i="5"/>
  <c r="I54" i="5" s="1"/>
  <c r="F49" i="5"/>
  <c r="F27" i="5"/>
  <c r="F54" i="5"/>
  <c r="H125" i="3"/>
  <c r="H101" i="3"/>
  <c r="I97" i="3" s="1"/>
  <c r="F40" i="3"/>
  <c r="G40" i="3"/>
  <c r="G65" i="3"/>
  <c r="F76" i="3"/>
  <c r="G73" i="3" s="1"/>
  <c r="H76" i="3"/>
  <c r="I74" i="3" s="1"/>
  <c r="G34" i="3"/>
  <c r="G33" i="3"/>
  <c r="F33" i="3"/>
  <c r="G32" i="3"/>
  <c r="F32" i="3"/>
  <c r="G18" i="3"/>
  <c r="F18" i="3"/>
  <c r="G16" i="3"/>
  <c r="F16" i="3"/>
  <c r="G15" i="3"/>
  <c r="F15" i="3"/>
  <c r="G14" i="3"/>
  <c r="F14" i="3"/>
  <c r="G12" i="3"/>
  <c r="F12" i="3"/>
  <c r="G11" i="3"/>
  <c r="F11" i="3"/>
  <c r="G10" i="3"/>
  <c r="F10" i="3"/>
  <c r="G9" i="3"/>
  <c r="F9" i="3"/>
  <c r="I100" i="3" l="1"/>
  <c r="I98" i="3"/>
  <c r="J54" i="5"/>
  <c r="H65" i="5"/>
  <c r="I65" i="5" s="1"/>
  <c r="F65" i="5"/>
  <c r="G54" i="5"/>
  <c r="I99" i="3"/>
  <c r="G75" i="3"/>
  <c r="G74" i="3"/>
  <c r="G13" i="3"/>
  <c r="G17" i="3"/>
  <c r="G25" i="3" s="1"/>
  <c r="F17" i="3"/>
  <c r="F25" i="3" s="1"/>
  <c r="I73" i="3"/>
  <c r="G36" i="3"/>
  <c r="G41" i="3" s="1"/>
  <c r="I75" i="3"/>
  <c r="F13" i="3"/>
  <c r="C5" i="2"/>
  <c r="C73" i="2"/>
  <c r="D73" i="2"/>
  <c r="C83" i="2"/>
  <c r="D121" i="2"/>
  <c r="D127" i="2" s="1"/>
  <c r="D129" i="2" s="1"/>
  <c r="C121" i="2"/>
  <c r="C127" i="2" s="1"/>
  <c r="C129" i="2" s="1"/>
  <c r="I101" i="3" l="1"/>
  <c r="G76" i="3"/>
  <c r="G65" i="5"/>
  <c r="J65" i="5"/>
  <c r="I76" i="3"/>
  <c r="G26" i="3"/>
  <c r="G23" i="3"/>
  <c r="G24" i="3"/>
  <c r="F23" i="3"/>
  <c r="F26" i="3"/>
  <c r="F24" i="3"/>
  <c r="D83" i="2"/>
  <c r="D94" i="2"/>
  <c r="C94" i="2"/>
  <c r="D60" i="2"/>
  <c r="C60" i="2"/>
  <c r="D49" i="2"/>
  <c r="C49" i="2"/>
  <c r="D41" i="2"/>
  <c r="C41" i="2"/>
  <c r="D34" i="2"/>
  <c r="C34" i="2"/>
  <c r="D26" i="2"/>
  <c r="H223" i="3" s="1"/>
  <c r="C26" i="2"/>
  <c r="F223" i="3" s="1"/>
  <c r="D22" i="2"/>
  <c r="C22" i="2"/>
  <c r="C9" i="2"/>
  <c r="H19" i="4" s="1"/>
  <c r="D5" i="2"/>
  <c r="E71" i="1"/>
  <c r="F59" i="1"/>
  <c r="C59" i="1"/>
  <c r="F50" i="1"/>
  <c r="C50" i="1"/>
  <c r="F43" i="1"/>
  <c r="F42" i="1" s="1"/>
  <c r="C43" i="1"/>
  <c r="C42" i="1"/>
  <c r="F35" i="1"/>
  <c r="C35" i="1"/>
  <c r="F24" i="1"/>
  <c r="C24" i="1"/>
  <c r="F18" i="1"/>
  <c r="D18" i="1"/>
  <c r="F11" i="1"/>
  <c r="C11" i="1"/>
  <c r="F5" i="1"/>
  <c r="D5" i="1"/>
  <c r="F4" i="1"/>
  <c r="C4" i="1"/>
  <c r="F119" i="1"/>
  <c r="E119" i="1"/>
  <c r="F114" i="1"/>
  <c r="F113" i="1" s="1"/>
  <c r="E114" i="1"/>
  <c r="F105" i="1"/>
  <c r="E105" i="1"/>
  <c r="F95" i="1"/>
  <c r="E95" i="1"/>
  <c r="F92" i="1"/>
  <c r="E92" i="1"/>
  <c r="F87" i="1"/>
  <c r="E87" i="1"/>
  <c r="F80" i="1"/>
  <c r="E80" i="1"/>
  <c r="F71" i="1"/>
  <c r="E61" i="1"/>
  <c r="E60" i="1"/>
  <c r="D59" i="1"/>
  <c r="E52" i="1"/>
  <c r="E53" i="1"/>
  <c r="E54" i="1"/>
  <c r="E55" i="1"/>
  <c r="E56" i="1"/>
  <c r="E57" i="1"/>
  <c r="E58" i="1"/>
  <c r="E51" i="1"/>
  <c r="D50" i="1"/>
  <c r="E50" i="1"/>
  <c r="E44" i="1"/>
  <c r="E45" i="1"/>
  <c r="E46" i="1"/>
  <c r="E47" i="1"/>
  <c r="E48" i="1"/>
  <c r="E49" i="1"/>
  <c r="D43" i="1"/>
  <c r="E37" i="1"/>
  <c r="E38" i="1"/>
  <c r="E39" i="1"/>
  <c r="E40" i="1"/>
  <c r="E41" i="1"/>
  <c r="E36" i="1"/>
  <c r="D35" i="1"/>
  <c r="E33" i="1"/>
  <c r="E26" i="1"/>
  <c r="E27" i="1"/>
  <c r="E28" i="1"/>
  <c r="E29" i="1"/>
  <c r="E30" i="1"/>
  <c r="E31" i="1"/>
  <c r="E32" i="1"/>
  <c r="E25" i="1"/>
  <c r="D24" i="1"/>
  <c r="E24" i="1" s="1"/>
  <c r="E20" i="1"/>
  <c r="E21" i="1"/>
  <c r="E22" i="1"/>
  <c r="E23" i="1"/>
  <c r="E19" i="1"/>
  <c r="C18" i="1"/>
  <c r="E13" i="1"/>
  <c r="E14" i="1"/>
  <c r="E15" i="1"/>
  <c r="E16" i="1"/>
  <c r="E17" i="1"/>
  <c r="E12" i="1"/>
  <c r="D11" i="1"/>
  <c r="E7" i="1"/>
  <c r="E8" i="1"/>
  <c r="E9" i="1"/>
  <c r="E10" i="1"/>
  <c r="E6" i="1"/>
  <c r="C5" i="1"/>
  <c r="H249" i="3" l="1"/>
  <c r="F221" i="3"/>
  <c r="F217" i="3"/>
  <c r="F190" i="3"/>
  <c r="H215" i="3"/>
  <c r="I250" i="3"/>
  <c r="H188" i="3"/>
  <c r="C19" i="2"/>
  <c r="C105" i="2" s="1"/>
  <c r="F278" i="3"/>
  <c r="F226" i="3"/>
  <c r="C72" i="2"/>
  <c r="F228" i="3"/>
  <c r="F154" i="3"/>
  <c r="D4" i="2"/>
  <c r="I19" i="4"/>
  <c r="I20" i="4" s="1"/>
  <c r="G154" i="3"/>
  <c r="H250" i="3"/>
  <c r="F215" i="3"/>
  <c r="F188" i="3"/>
  <c r="H221" i="3"/>
  <c r="I249" i="3"/>
  <c r="H217" i="3"/>
  <c r="H190" i="3"/>
  <c r="C4" i="2"/>
  <c r="C32" i="2" s="1"/>
  <c r="C47" i="2" s="1"/>
  <c r="D19" i="2"/>
  <c r="D105" i="2" s="1"/>
  <c r="H226" i="3"/>
  <c r="G278" i="3"/>
  <c r="D72" i="2"/>
  <c r="H228" i="3"/>
  <c r="D104" i="2"/>
  <c r="F34" i="1"/>
  <c r="F65" i="1" s="1"/>
  <c r="F67" i="1" s="1"/>
  <c r="F69" i="1" s="1"/>
  <c r="E11" i="1"/>
  <c r="C34" i="1"/>
  <c r="C65" i="1" s="1"/>
  <c r="C67" i="1" s="1"/>
  <c r="C69" i="1" s="1"/>
  <c r="E5" i="1"/>
  <c r="F104" i="1"/>
  <c r="E59" i="1"/>
  <c r="E70" i="1"/>
  <c r="E113" i="1"/>
  <c r="E104" i="1"/>
  <c r="F70" i="1"/>
  <c r="E18" i="1"/>
  <c r="E35" i="1"/>
  <c r="E43" i="1"/>
  <c r="D4" i="1"/>
  <c r="D42" i="1"/>
  <c r="D34" i="1" s="1"/>
  <c r="I14" i="4" l="1"/>
  <c r="I15" i="4" s="1"/>
  <c r="I21" i="4" s="1"/>
  <c r="C97" i="2"/>
  <c r="C102" i="2" s="1"/>
  <c r="C113" i="2" s="1"/>
  <c r="C130" i="2" s="1"/>
  <c r="F277" i="3" s="1"/>
  <c r="F192" i="3"/>
  <c r="I246" i="3"/>
  <c r="H214" i="3"/>
  <c r="H187" i="3"/>
  <c r="H189" i="3" s="1"/>
  <c r="F225" i="3"/>
  <c r="I260" i="3"/>
  <c r="F160" i="3"/>
  <c r="F161" i="3"/>
  <c r="H260" i="3"/>
  <c r="D32" i="2"/>
  <c r="D47" i="2" s="1"/>
  <c r="C104" i="2"/>
  <c r="H14" i="4" s="1"/>
  <c r="H246" i="3"/>
  <c r="H248" i="3" s="1"/>
  <c r="F214" i="3"/>
  <c r="F187" i="3"/>
  <c r="F189" i="3" s="1"/>
  <c r="F191" i="3" s="1"/>
  <c r="H225" i="3"/>
  <c r="G160" i="3"/>
  <c r="G159" i="3"/>
  <c r="G161" i="3"/>
  <c r="E133" i="1"/>
  <c r="E135" i="1" s="1"/>
  <c r="F133" i="1"/>
  <c r="F135" i="1" s="1"/>
  <c r="E4" i="1"/>
  <c r="E34" i="1"/>
  <c r="D65" i="1"/>
  <c r="D67" i="1" s="1"/>
  <c r="D69" i="1" s="1"/>
  <c r="E42" i="1"/>
  <c r="H261" i="3" l="1"/>
  <c r="D97" i="2"/>
  <c r="D102" i="2" s="1"/>
  <c r="D113" i="2" s="1"/>
  <c r="D130" i="2" s="1"/>
  <c r="G277" i="3" s="1"/>
  <c r="H192" i="3"/>
  <c r="H193" i="3" s="1"/>
  <c r="F230" i="3"/>
  <c r="F216" i="3"/>
  <c r="H191" i="3"/>
  <c r="F283" i="3"/>
  <c r="F285" i="3"/>
  <c r="F279" i="3"/>
  <c r="F281" i="3" s="1"/>
  <c r="H257" i="3"/>
  <c r="H258" i="3" s="1"/>
  <c r="H259" i="3" s="1"/>
  <c r="H251" i="3"/>
  <c r="H216" i="3"/>
  <c r="F193" i="3"/>
  <c r="H230" i="3"/>
  <c r="H227" i="3"/>
  <c r="F227" i="3"/>
  <c r="I261" i="3"/>
  <c r="I248" i="3"/>
  <c r="H9" i="4"/>
  <c r="H10" i="4" s="1"/>
  <c r="F123" i="3"/>
  <c r="F125" i="3" s="1"/>
  <c r="F98" i="3"/>
  <c r="F34" i="3"/>
  <c r="F36" i="3" s="1"/>
  <c r="F41" i="3" s="1"/>
  <c r="E69" i="1"/>
  <c r="E67" i="1"/>
  <c r="E65" i="1"/>
  <c r="H254" i="3" l="1"/>
  <c r="H252" i="3"/>
  <c r="H256" i="3" s="1"/>
  <c r="F218" i="3"/>
  <c r="G230" i="3" s="1"/>
  <c r="F231" i="3"/>
  <c r="F229" i="3"/>
  <c r="I251" i="3"/>
  <c r="I257" i="3"/>
  <c r="I258" i="3" s="1"/>
  <c r="I259" i="3" s="1"/>
  <c r="H229" i="3"/>
  <c r="H218" i="3"/>
  <c r="H231" i="3"/>
  <c r="G279" i="3"/>
  <c r="G281" i="3" s="1"/>
  <c r="G285" i="3"/>
  <c r="G283" i="3"/>
  <c r="H11" i="4"/>
  <c r="F101" i="3"/>
  <c r="G98" i="3" s="1"/>
  <c r="H7" i="4"/>
  <c r="F155" i="3"/>
  <c r="F159" i="3" s="1"/>
  <c r="F63" i="3"/>
  <c r="F65" i="3" s="1"/>
  <c r="H255" i="3" l="1"/>
  <c r="G227" i="3"/>
  <c r="G216" i="3"/>
  <c r="G229" i="3"/>
  <c r="G231" i="3"/>
  <c r="I225" i="3"/>
  <c r="I220" i="3"/>
  <c r="I224" i="3"/>
  <c r="I218" i="3"/>
  <c r="I222" i="3"/>
  <c r="I219" i="3"/>
  <c r="H232" i="3"/>
  <c r="I223" i="3"/>
  <c r="I228" i="3"/>
  <c r="I215" i="3"/>
  <c r="I221" i="3"/>
  <c r="I226" i="3"/>
  <c r="I217" i="3"/>
  <c r="I214" i="3"/>
  <c r="I229" i="3"/>
  <c r="I252" i="3"/>
  <c r="I256" i="3" s="1"/>
  <c r="I216" i="3"/>
  <c r="I227" i="3"/>
  <c r="I231" i="3"/>
  <c r="I254" i="3"/>
  <c r="G222" i="3"/>
  <c r="G219" i="3"/>
  <c r="G220" i="3"/>
  <c r="G224" i="3"/>
  <c r="G218" i="3"/>
  <c r="G223" i="3"/>
  <c r="F232" i="3"/>
  <c r="G221" i="3"/>
  <c r="G228" i="3"/>
  <c r="G217" i="3"/>
  <c r="G215" i="3"/>
  <c r="G226" i="3"/>
  <c r="G214" i="3"/>
  <c r="G225" i="3"/>
  <c r="I230" i="3"/>
  <c r="H20" i="4"/>
  <c r="H13" i="4"/>
  <c r="H15" i="4"/>
  <c r="G99" i="3"/>
  <c r="G97" i="3"/>
  <c r="G100" i="3"/>
  <c r="H21" i="4" l="1"/>
  <c r="G232" i="3"/>
  <c r="F233" i="3"/>
  <c r="G233" i="3" s="1"/>
  <c r="H233" i="3"/>
  <c r="I233" i="3" s="1"/>
  <c r="I232" i="3"/>
  <c r="I255" i="3"/>
  <c r="G101" i="3"/>
  <c r="F234" i="3" l="1"/>
  <c r="G234" i="3" s="1"/>
  <c r="H234" i="3"/>
  <c r="I234" i="3" s="1"/>
</calcChain>
</file>

<file path=xl/comments1.xml><?xml version="1.0" encoding="utf-8"?>
<comments xmlns="http://schemas.openxmlformats.org/spreadsheetml/2006/main">
  <authors>
    <author>Author</author>
  </authors>
  <commentList>
    <comment ref="B23" authorId="0" shapeId="0">
      <text>
        <r>
          <rPr>
            <b/>
            <sz val="9"/>
            <color indexed="81"/>
            <rFont val="Tahoma"/>
            <family val="2"/>
            <charset val="238"/>
          </rPr>
          <t xml:space="preserve">Koeficijent tekuće likvidnosti </t>
        </r>
        <r>
          <rPr>
            <sz val="9"/>
            <color indexed="81"/>
            <rFont val="Tahoma"/>
            <family val="2"/>
            <charset val="238"/>
          </rPr>
          <t>= kratkotrajna imovina/kratkoročne obaveze. 
Koeficijent mjeri sposobnost preduzeća da podmiri svoje kratkorocne obaveze. 
Koeficijent tekuće likvidnosti je pokazatelj likvidnosti najvišeg stupnja jer u odnos dovodi pokrice i
potrebe za kapitalom u roku od 1 godine. 
Formula za izračunavanje vrijednosti  smanjenja kratkoročne imovine, a da se pri tome zadrži sposobnost podmirenja kratkorocnih obaveza po dospijecu je:</t>
        </r>
        <r>
          <rPr>
            <b/>
            <sz val="9"/>
            <color indexed="81"/>
            <rFont val="Tahoma"/>
            <family val="2"/>
            <charset val="238"/>
          </rPr>
          <t xml:space="preserve">
</t>
        </r>
        <r>
          <rPr>
            <sz val="9"/>
            <color indexed="81"/>
            <rFont val="Tahoma"/>
            <family val="2"/>
            <charset val="238"/>
          </rPr>
          <t xml:space="preserve">(1-1/koeficijent tekuće likvidnosti) x100.
</t>
        </r>
      </text>
    </comment>
    <comment ref="B24" authorId="0" shapeId="0">
      <text>
        <r>
          <rPr>
            <b/>
            <sz val="9"/>
            <color indexed="81"/>
            <rFont val="Tahoma"/>
            <family val="2"/>
            <charset val="238"/>
          </rPr>
          <t>Koeficijent ubrzane likvidnosti =</t>
        </r>
        <r>
          <rPr>
            <sz val="9"/>
            <color indexed="81"/>
            <rFont val="Tahoma"/>
            <family val="2"/>
            <charset val="238"/>
          </rPr>
          <t xml:space="preserve"> (kratkotrajna imovina - zalihe)/ukupne kratkoročne obaveze.
Koeficijent pokazuje ima li poduzece dovoljno kratkorocnih sredstava da podmiri bez pšrodaje zaliha. 
Poželjna vrijednost koeficijenta je ona koja ne odstupa znacajno od industrijskog prosjeka. 
Poželjna vrijednost koeficijenta = 1.
Preporučena minimalna vrijednost koeficijenta = 0,9.
</t>
        </r>
      </text>
    </comment>
    <comment ref="B25" authorId="0" shapeId="0">
      <text>
        <r>
          <rPr>
            <b/>
            <sz val="9"/>
            <color indexed="81"/>
            <rFont val="Tahoma"/>
            <family val="2"/>
            <charset val="238"/>
          </rPr>
          <t xml:space="preserve">Koeficijent trenutne likvidnosti = </t>
        </r>
        <r>
          <rPr>
            <sz val="9"/>
            <color indexed="81"/>
            <rFont val="Tahoma"/>
            <family val="2"/>
            <charset val="238"/>
          </rPr>
          <t xml:space="preserve">gotovina/ukupne kratkoročne obaveze. 
Koeficijent je dobar pokazatelj u slucaju da potraživanja cine vecinu kratkotrajne imovine, a postoji praksa kašnjenja u njihovoj naplati. 
Pojedini analitičari prave sumu novcanih sredstava, vrijednosnih papira do 3 mjeseca i državnih obveznica, ali je za primjenu naše analize izabrana samo pozicija gotovine.
</t>
        </r>
      </text>
    </comment>
    <comment ref="B26" authorId="0" shapeId="0">
      <text>
        <r>
          <rPr>
            <b/>
            <sz val="9"/>
            <color indexed="81"/>
            <rFont val="Tahoma"/>
            <family val="2"/>
            <charset val="238"/>
          </rPr>
          <t xml:space="preserve">Razlika između likvidnih sredstava i kratkoročnih izvora </t>
        </r>
        <r>
          <rPr>
            <sz val="9"/>
            <color indexed="81"/>
            <rFont val="Tahoma"/>
            <family val="2"/>
            <charset val="238"/>
          </rPr>
          <t>pokazuje razliku između likvidne i kratkoročno vezane imovine i kratkoročnih obaveza.</t>
        </r>
      </text>
    </comment>
    <comment ref="B250" authorId="0" shapeId="0">
      <text>
        <r>
          <rPr>
            <b/>
            <sz val="9"/>
            <color indexed="81"/>
            <rFont val="Tahoma"/>
            <family val="2"/>
            <charset val="238"/>
          </rPr>
          <t xml:space="preserve">Neto rashodi finansiranja = </t>
        </r>
        <r>
          <rPr>
            <sz val="9"/>
            <color indexed="81"/>
            <rFont val="Tahoma"/>
            <family val="2"/>
            <charset val="238"/>
          </rPr>
          <t>finansijski prihodi - finansijski rashodi.</t>
        </r>
      </text>
    </comment>
  </commentList>
</comments>
</file>

<file path=xl/connections.xml><?xml version="1.0" encoding="utf-8"?>
<connections xmlns="http://schemas.openxmlformats.org/spreadsheetml/2006/main">
  <connection id="1" name="Connection" type="4" refreshedVersion="5" background="1" saveData="1">
    <webPr sourceData="1" parsePre="1" consecutive="1" xl2000="1" url="http://www.blberza.com/Pages/FinRepBalance.aspx?code=tlkm&amp;type=1&amp;year=2015&amp;semiannual=0" htmlFormat="all"/>
  </connection>
  <connection id="2" name="Connection1" type="4" refreshedVersion="5" background="1" saveData="1">
    <webPr sourceData="1" parsePre="1" consecutive="1" xl2000="1" url="http://www.blberza.com/Pages/FinRepBalance.aspx?code=tlkm&amp;type=2&amp;year=2015&amp;semiannual=0" htmlFormat="all"/>
  </connection>
</connections>
</file>

<file path=xl/sharedStrings.xml><?xml version="1.0" encoding="utf-8"?>
<sst xmlns="http://schemas.openxmlformats.org/spreadsheetml/2006/main" count="754" uniqueCount="487">
  <si>
    <t>AOP</t>
  </si>
  <si>
    <t>Pozicija</t>
  </si>
  <si>
    <t>Neto</t>
  </si>
  <si>
    <t>A. STALNA SREDSTVA (002 + 008 + 015 + 021 + 030)</t>
  </si>
  <si>
    <t>I - NEMATERIJALNA SREDSTVA (003 do 007)</t>
  </si>
  <si>
    <t>1. Ulaganja u razvoj</t>
  </si>
  <si>
    <t>2. Koncesije, patenti, licence i ostala prava</t>
  </si>
  <si>
    <t>3. Goodwill</t>
  </si>
  <si>
    <t>4. Ostala nematerijalna sredstva</t>
  </si>
  <si>
    <t>5. Avansi i nematerijalna sredstva u pripremi</t>
  </si>
  <si>
    <t>II - NEKRETNINE, POSTROJENJA, OPREMA I INVESTICIONE NEKRETNINE (009 do 014)</t>
  </si>
  <si>
    <t>1. Zemljište</t>
  </si>
  <si>
    <t>2. Građevinski objekti</t>
  </si>
  <si>
    <t>3. Postrojenja i oprema</t>
  </si>
  <si>
    <t>4. Investicione nekretnine</t>
  </si>
  <si>
    <t>5. Ulaganje na tuđim nekretninama, postrojenjima i opremi</t>
  </si>
  <si>
    <t>6. Avansi i nekretnine, postrojenja, oprema i investicione nekretnine u pripremi</t>
  </si>
  <si>
    <t>III - BIOLOŠKA SREDSTVA I SREDSTVA KULTURE (016 do 020)</t>
  </si>
  <si>
    <t>1. Šume</t>
  </si>
  <si>
    <t>2. Višegodišnji zasadi</t>
  </si>
  <si>
    <t>3. Osnovno stado</t>
  </si>
  <si>
    <t>4. Sredstva kulture</t>
  </si>
  <si>
    <t>5. Avansi i biološka sredstva i sredstva kulture u pripremi</t>
  </si>
  <si>
    <t>IV - DUGOROČNI FINANSIJSKI PLASMANI (022 do 029)</t>
  </si>
  <si>
    <t>1. Učešće u kapitalu zavisnih pravnih lica</t>
  </si>
  <si>
    <t>2. Učešće u kapitalu drugih pravnih lica</t>
  </si>
  <si>
    <t>3. Dugoročni krediti povezanim pravnim licima</t>
  </si>
  <si>
    <t>4. Dugoročni krediti u zemlji</t>
  </si>
  <si>
    <t>5. Dugoročni krediti u inostranstvu</t>
  </si>
  <si>
    <t>6. Finansijska sredstva raspoloživa za prodaju</t>
  </si>
  <si>
    <t>7. Finansijska sredstva koja se drže do roka dospijeća</t>
  </si>
  <si>
    <t>8. Ostali dugoročni finansijski plasmani</t>
  </si>
  <si>
    <t>V - ODLOŽENA PORESKA SREDSTVA</t>
  </si>
  <si>
    <t>B. TEKUĆA SREDSTVA (032 + 039 + 061)</t>
  </si>
  <si>
    <t>I - ZALIHE, STALNA SREDSTVA I SREDSTVA OBUSTAVLJENOG POSLOVANJA NAMIJENJENA PRODAJI (033 do 038)</t>
  </si>
  <si>
    <t>1. Zalihe materijala</t>
  </si>
  <si>
    <t>2. Zalihe nedovršene proizvodnje, poluproizvoda i nedovršenih usluga</t>
  </si>
  <si>
    <t>3. Zalihe gotovih proizvoda</t>
  </si>
  <si>
    <t>4. Zalihe robe</t>
  </si>
  <si>
    <t>5. Stalna sredstva i sredstva obustavljenog poslovanja namijenjena prodaji</t>
  </si>
  <si>
    <t>6. Dati avansi</t>
  </si>
  <si>
    <t>II - KRATKOROČNA POTRAŽIVANJA, KRATKOROČNI PLASMANI I GOTOVINA (040 + 047 + 056 + 059 + 060)</t>
  </si>
  <si>
    <t>1. Kratkoročna potraživanja (041 do 046)</t>
  </si>
  <si>
    <t>a) Kupci - povezana pravna lica</t>
  </si>
  <si>
    <t>b) Kupci u zemlji</t>
  </si>
  <si>
    <t>v) Kupci iz inostranstva</t>
  </si>
  <si>
    <t>g) Sumnjiva i sporna potraživanja</t>
  </si>
  <si>
    <t>d) Potraživanja iz specifičnih poslova</t>
  </si>
  <si>
    <t>đ) Druga kratkoročna potraživanja</t>
  </si>
  <si>
    <t>2. Kratkoročni finansijski plasmani (048 do 055)</t>
  </si>
  <si>
    <t>a) Kratkoročni krediti povezanim pravnim licima</t>
  </si>
  <si>
    <t>b) Kratkoročni krediti u zemlji</t>
  </si>
  <si>
    <t>v) Kratkoročni krediti u inostranstvu</t>
  </si>
  <si>
    <t>g) Dio dugoročnih finansijskih plasmana koji dospijeva za naplatu u periodu do godinu dana</t>
  </si>
  <si>
    <t>d) Finansijska sredstva po fer vrijednosti kroz bilans uspjeha namijenjena trgovanju</t>
  </si>
  <si>
    <t>đ) Finansijska sredstva označena po fer vrijednosti kroz bilans uspjeha</t>
  </si>
  <si>
    <t>e) Otkupljene sopstvene akcije i otkupljeni sopstveni udjeli namijenjeni prodaji ili poništavanju</t>
  </si>
  <si>
    <t>ž) Ostali kratkoročni plasmani</t>
  </si>
  <si>
    <t>3. Gotovinski ekvivalenti i gotovina (057 + 058)</t>
  </si>
  <si>
    <t>a) Gotovinski ekvivalenti - hartije od vrijednosti</t>
  </si>
  <si>
    <t>b) Gotovina</t>
  </si>
  <si>
    <t>4. Porez na dodatu vrijednost</t>
  </si>
  <si>
    <t>5. Aktivna vremenska razgraničenja</t>
  </si>
  <si>
    <t>III - ODLOŽENA PORESKA SREDSTVA</t>
  </si>
  <si>
    <t>G. GUBITAK IZNAD VISINE KAPITALA</t>
  </si>
  <si>
    <t>D. POSLOVNA AKTIVA (062 + 063)</t>
  </si>
  <si>
    <t>Đ. VANBILANSNA AKTIVA</t>
  </si>
  <si>
    <t>E. UKUPNA AKTIVA (064 + 065)</t>
  </si>
  <si>
    <t>A. KAPITAL (102 - 109 ± 110 + 111 + 115 + 116 - 117 + 118 - 123)</t>
  </si>
  <si>
    <t>I - OSNOVNI KAPITAL (103 do 108)</t>
  </si>
  <si>
    <t>1. Akcijski kapital</t>
  </si>
  <si>
    <t>2. Udjeli društva sa ograničenom odgovornošću</t>
  </si>
  <si>
    <t>3. Zadružni udjeli</t>
  </si>
  <si>
    <t>4. Ulozi</t>
  </si>
  <si>
    <t>5. Državni kapital</t>
  </si>
  <si>
    <t>6. Ostali osnovni kapital</t>
  </si>
  <si>
    <t>II - UPISANI NEUPLAĆENI KAPITAL</t>
  </si>
  <si>
    <t>III - EMISIONA PREMIJA I EMISIONI GUBITAK</t>
  </si>
  <si>
    <t>IV - REZERVE (112 do 114 )</t>
  </si>
  <si>
    <t>1. Zakonske rezerve</t>
  </si>
  <si>
    <t>2. Statutarne rezerve</t>
  </si>
  <si>
    <t>3. Ostale rezerve</t>
  </si>
  <si>
    <t>V - REVALORIZACIONE REZERVE</t>
  </si>
  <si>
    <t>VI - NEREALIZOVANI DOBICI PO OSNOVU FINANSIJSKIH SREDSTAVA RASPOLOŽIVIH ZA PRODAJU</t>
  </si>
  <si>
    <t>VII - NEREALIZOVANI GUBICI PO OSNOVU FINANSIJSKIH SREDSTAVA RASPOLOŽIVIH ZA PRODAJU</t>
  </si>
  <si>
    <t>VIII - NERASPOREĐENI DOBITAK (119 do 122)</t>
  </si>
  <si>
    <t>1. Neraspoređeni dobitak ranijih godina</t>
  </si>
  <si>
    <t>2. Neraspoređeni dobitak tekuće godine</t>
  </si>
  <si>
    <t>3. Neraspoređeni višak prihoda nad rashodima</t>
  </si>
  <si>
    <t>4. Neto prihod od samostalne djelatnosti</t>
  </si>
  <si>
    <t>IX - GUBITAK DO VISINE KAPITALA (124 + 125)</t>
  </si>
  <si>
    <t>1. Gubitak ranijih godina</t>
  </si>
  <si>
    <t>2. Gubitak tekuće godine</t>
  </si>
  <si>
    <t>B. REZERVISANJA, ODLOŽENE PORESKE OBAVEZE I RAZGRANIČENI PRIHODI (127 do 134)</t>
  </si>
  <si>
    <t>1. Rezervisanja za troškove u garantnom roku</t>
  </si>
  <si>
    <t>2. Rezervisanja za troškove obnavljanja prirodnih bogatstava</t>
  </si>
  <si>
    <t>3. Rezervisanja za zadržane kaucije i depozite</t>
  </si>
  <si>
    <t>4. Rezervisanja za troškove restrukturisanja</t>
  </si>
  <si>
    <t>5. Rezervisanja za naknade i beneficije zaposlenih</t>
  </si>
  <si>
    <t>6. Odložene poreske obaveze</t>
  </si>
  <si>
    <t>7. Razgraničeni prihodi i primljene donacije</t>
  </si>
  <si>
    <t>8. Ostala dugoročna rezervisanja</t>
  </si>
  <si>
    <t>V. OBAVEZE (136 + 144)</t>
  </si>
  <si>
    <t>I - DUGOROČNE OBAVEZE (137 do 143)</t>
  </si>
  <si>
    <t>1. Obaveze koje se mogu konvertovati u kapital</t>
  </si>
  <si>
    <t>2. Obaveze prema povezanim pravnim licima</t>
  </si>
  <si>
    <t>3. Obaveze po emitovanim dugoročnim hartijama od vrijednosti</t>
  </si>
  <si>
    <t>4. Dugoročni krediti</t>
  </si>
  <si>
    <t>5. Dugoročne obaveze po finansijskom lizingu</t>
  </si>
  <si>
    <t>6. Dugoročne obaveze po fer vrijednosti kroz bilans uspjeha</t>
  </si>
  <si>
    <t>7. Ostale dugoročne obaveze</t>
  </si>
  <si>
    <t>II - KRATKOROČNE OBAVEZE (145 + 150 + 156 + 157 + 158 + 159 + 160 + 161 + 162 + 163)</t>
  </si>
  <si>
    <t>1. Kratkoročne finansijske obaveze (146 do 149)</t>
  </si>
  <si>
    <t>a) Kratkoročni krediti i obaveze po emitovanim kratkoročnim hartijama od vrijednosti</t>
  </si>
  <si>
    <t>b) Dio dugoročnih finansijskih obaveza koji za plaćanje dospijeva u periodu do jedne godine</t>
  </si>
  <si>
    <t>v) Kratkoročne obaveze po fer vrijednosti kroz bilans uspjeha</t>
  </si>
  <si>
    <t>g) Ostale kratkoročne finansijske obaveze</t>
  </si>
  <si>
    <t>2. Obaveze iz poslovanja (151 do 155)</t>
  </si>
  <si>
    <t>a) Primljeni avansi, depoziti i kaucije</t>
  </si>
  <si>
    <t>b) Dobavljači - povezana pravna lica</t>
  </si>
  <si>
    <t>v) Dobavljači u zemlji</t>
  </si>
  <si>
    <t>g) Dobavljači iz inostranstva</t>
  </si>
  <si>
    <t>d) Ostale obaveze iz poslovanja</t>
  </si>
  <si>
    <t>3. Obaveze iz specifičnih poslova</t>
  </si>
  <si>
    <t>4. Obaveze za zarade i naknade zarada</t>
  </si>
  <si>
    <t>5. Druge obaveze</t>
  </si>
  <si>
    <t>6. Porez na dodatu vrijednost</t>
  </si>
  <si>
    <t>7. Obaveze za ostale poreze, doprinose i druge dažbine</t>
  </si>
  <si>
    <t>8. Obaveze za porez na dobitak</t>
  </si>
  <si>
    <t>9. Pasivna vremenska razgraničenja i kratkoročna rezervisanja</t>
  </si>
  <si>
    <t>10. Odložene poreske obaveze</t>
  </si>
  <si>
    <t>G. POSLOVNA PASIVA (101 + 126 + 135)</t>
  </si>
  <si>
    <t>D. VANBILANSNA PASIVA</t>
  </si>
  <si>
    <t>Đ. UKUPNA PASIVA (164 + 165)</t>
  </si>
  <si>
    <t>Bilans uspjeha za 2015. godinu</t>
  </si>
  <si>
    <t>I - POSLOVNI PRIHODI (202 + 206 + 210 + 211 - 212 + 213 - 214 + 215)</t>
  </si>
  <si>
    <t>1. Prihodi od prodaje robe (203 do 205)</t>
  </si>
  <si>
    <t>a) Prihodi od prodaje robe povezanim pravnim licima</t>
  </si>
  <si>
    <t>b) Prihodi od prodaje robe na domaćem tržištu</t>
  </si>
  <si>
    <t>v) Prihodi od prodaje robe na inostranom tržištu</t>
  </si>
  <si>
    <t>2. Prihodi od prodaje učinaka (207 do 209)</t>
  </si>
  <si>
    <t>a) Prihodi od prodaje učinaka povezanim pravnim licima</t>
  </si>
  <si>
    <t>b) Prihodi od prodaje učinaka na domaćem tržištu</t>
  </si>
  <si>
    <t>v) Prihodi od prodaje učinaka na inostranom tržištu</t>
  </si>
  <si>
    <t>3. Prihodi od aktiviranja ili potrošnje robe i učinaka</t>
  </si>
  <si>
    <t>4. Povećenje vrijednosti zaliha učinaka</t>
  </si>
  <si>
    <t>5. Smanjenje vrijednosti zaliha učinaka</t>
  </si>
  <si>
    <t>6. Povećenje vrijednosti investicionih nekretnina i bioloških sredstava koja se ne amortizuju</t>
  </si>
  <si>
    <t>7. Smanjenje vrijednosti investicionih nekretnina i bioloških sredstava koja se ne amortizuju</t>
  </si>
  <si>
    <t>8. Ostali poslovni prihodi</t>
  </si>
  <si>
    <t>II - POSLOVNI RASHODI (217 + 218 + 219 + 222 + 223 + 226 + 227 + 228)</t>
  </si>
  <si>
    <t>1. Nabavna vrijednost prodate robe</t>
  </si>
  <si>
    <t>2. Troškovi materijala</t>
  </si>
  <si>
    <t>3. Troškovi zarada, naknada zarada i ostalih ličnih rashoda (220 + 221)</t>
  </si>
  <si>
    <t>a) Troškovi bruto zarada i bruto naknada zarada</t>
  </si>
  <si>
    <t>b) Ostali lični rashodi</t>
  </si>
  <si>
    <t>4. Troškovi proizvodnih usluga</t>
  </si>
  <si>
    <t>5. Troškovi amortizacije i rezervisanja (224 + 225)</t>
  </si>
  <si>
    <t>a) Troškovi amortizacije</t>
  </si>
  <si>
    <t>b) Troškovi rezervisanja</t>
  </si>
  <si>
    <t>6. Nematerijalni troškovi (bez poreza i doprinosa)</t>
  </si>
  <si>
    <t>7. Troškovi poreza</t>
  </si>
  <si>
    <t>8. Troškovi doprinosa</t>
  </si>
  <si>
    <t>B. POSLOVNI DOBITAK (201 - 216)</t>
  </si>
  <si>
    <t>V. POSLOVNI GUBITAK (216 - 201)</t>
  </si>
  <si>
    <t>I - FINANSIJSKI PRIHODI (232 do 237)</t>
  </si>
  <si>
    <t>1. Finansijski prihodi od povezanih pravnih lica</t>
  </si>
  <si>
    <t>2. Prihodi od kamata</t>
  </si>
  <si>
    <t>3. Pozitivne kursne razlike</t>
  </si>
  <si>
    <t>4. Prihodi od efekata valutne klauzule</t>
  </si>
  <si>
    <t>5. Prihodi od učešća u dobitku zajedničkih ulaganja</t>
  </si>
  <si>
    <t>6. Ostali finansijski prihodi</t>
  </si>
  <si>
    <t>II - FINANSIJSKI RASHODI (239 do 243)</t>
  </si>
  <si>
    <t>1. Finansijski rashodi po osnovu odnosa povezanih pravnih lica</t>
  </si>
  <si>
    <t>2. Rashodi kamata</t>
  </si>
  <si>
    <t>3. Negativne kursne razlike</t>
  </si>
  <si>
    <t>4. Rashodi po osnovu valutne klauzule</t>
  </si>
  <si>
    <t>5. Ostali finansijski rashodi</t>
  </si>
  <si>
    <t>D. DOBITAK REDOVNE AKTIVNOSTI (229 + 231 - 238) ili (231 - 238 - 230)</t>
  </si>
  <si>
    <t>Đ. GUBITAK REDOVNE AKTIVNOSTI (230 + 238 - 231) ili (238 - 229 - 231)</t>
  </si>
  <si>
    <t>I - OSTALI PRIHODI (247 do 256)</t>
  </si>
  <si>
    <t>1. Dobici po osnovu prodaje nematerijalnih sredstava, nekretnina, postrojenja i opreme</t>
  </si>
  <si>
    <t>2. Dobici po osnovu prodaje investicionih nekretnina</t>
  </si>
  <si>
    <t>3. Dobici po osnovu prodaje bioloških sredstava</t>
  </si>
  <si>
    <t>4. Dobici po osnovu prodaje sredstava obustavljenog poslovanja</t>
  </si>
  <si>
    <t>5. Dobici po osnovu prodaje učešća u kapitalu i HOV</t>
  </si>
  <si>
    <t>6. Dobici po osnovu prodaje materijala</t>
  </si>
  <si>
    <t>7. Viškovi, izuzimajući viškove zaliha učinaka</t>
  </si>
  <si>
    <t>8. Naplaćena otpisana potraživanja</t>
  </si>
  <si>
    <t>9. Prihodi po osnovu ugovorene zaštite od rizika, koji ne ispunjavaju uslove da se iskažu u okviru revalorizacionih rezervi</t>
  </si>
  <si>
    <t>10. Prihodi od smanjenja obaveza, ukidanja neiskorišćenih dugoročnih rezervisanja i ostali nepomenuti prihodi</t>
  </si>
  <si>
    <t>II - OSTALI RASHODI (258 do 267)</t>
  </si>
  <si>
    <t>1. Gubici po osnovu prodaje i rashodovanja nematerijalnih sredstava, nekretnina, postrojenja i opreme</t>
  </si>
  <si>
    <t>2. Gubici po osnovu prodaje i rashodovanja investicionih nekretnina</t>
  </si>
  <si>
    <t>3. Gubici po osnovu prodaje i rashodovanja bioloških sredstava</t>
  </si>
  <si>
    <t>4. Gubici po osnovu prodaje sredstava obustavljenog poslovanja</t>
  </si>
  <si>
    <t>5. Gubici po osnovu prodaje učešća u kapitalu i HOV</t>
  </si>
  <si>
    <t>6. Gubici po osnovu prodatog materijala</t>
  </si>
  <si>
    <t>7. Manjkovi, izuzimajući manjkove zaliha učinaka</t>
  </si>
  <si>
    <t>8. Rashodi po osnovu zaštite od rizika koji ne ispunjavaju uslove da se iskažu u okviru revalorizacionih rezervi</t>
  </si>
  <si>
    <t>9. Rashodi po osnovu ispravke vrijednosti i otpisa potraživanja</t>
  </si>
  <si>
    <t>10. Rashodi po osnovu rashodovanja zaliha materijala i robe i ostali rashodi</t>
  </si>
  <si>
    <t>Ž. DOBITAK PO OSNOVU OSTALIH PRIHODA I RASHODA (246 - 257)</t>
  </si>
  <si>
    <t>Z. GUBITAK PO OSNOVU OSTALIH PRIHODA I RASHODA (257 - 246)</t>
  </si>
  <si>
    <t>I - PRIHODI OD USKLAĐIVANJA VRIJEDNOSTI IMOVINE (271 do 279)</t>
  </si>
  <si>
    <t>1. Prihodi od usklađivanja vrijednosti nematerijalnih sredstava</t>
  </si>
  <si>
    <t>2. Prihodi od usklađivanja vrijednosti nekretnina, postrojenja i opreme</t>
  </si>
  <si>
    <t>3. Prihodi od usklađivanja vrijednosti investicionih nekretnina za koje se obračunava amortizacija</t>
  </si>
  <si>
    <t>4. Prihodi od usklađivanja vrijednosti bioloških sredstava za koje se obračunava amortizacija</t>
  </si>
  <si>
    <t>5. Prihodi od usklađivanja vrijednosti dugoročnih finansijskih plasmana i finansijskih sredstava raspoloživih za prodaju</t>
  </si>
  <si>
    <t>6. Prihodi od usklađivanja vrijednosti zaliha materijala i robe</t>
  </si>
  <si>
    <t>7. Prihodi od usklađivanja vrijednosti kratkoročnih finansijskih plasmana</t>
  </si>
  <si>
    <t>8. Prihodi od usklađivanja vrijednosti kapitala (negativni Goodwill)</t>
  </si>
  <si>
    <t>9. Prihodi od usklađivanja vrijednosti ostale imovine</t>
  </si>
  <si>
    <t>II - RASHODI OD USKLAĐIVANJA VRIJEDNOSTI IMOVINE (281 do 289)</t>
  </si>
  <si>
    <t>1. Obezvrjeđenje nematerijalnih sredstava</t>
  </si>
  <si>
    <t>2. Obezvrjeđenje nekretnina, postrojenja i opreme</t>
  </si>
  <si>
    <t>3. Obezvrjeđenje investicionih nekretnina za koje se obračunava amortizacija</t>
  </si>
  <si>
    <t>4. Obezvrjeđenje bioloških sredstava za koja se obračunava amortizacija</t>
  </si>
  <si>
    <t>5. Obezvrjeđenje dugoročnih finansijskih plasmana i finansijskih sredstava raspoloživih za prodaju</t>
  </si>
  <si>
    <t>6. Obezvrjeđenje zaliha materijala i robe</t>
  </si>
  <si>
    <t>7. Obezvrjeđenje kratkoročnih finansijskih plasmana</t>
  </si>
  <si>
    <t>8. Obezvređenje potraživanja primjenom indirektne metode utvrđivanja otpisa potraživanja</t>
  </si>
  <si>
    <t>9. Obezvrjeđenje ostale imovine</t>
  </si>
  <si>
    <t>J. DOBITAK PO OSNOVU USKLAĐIVANJA VRIJEDNOSTI IMOVINE (270 - 280)</t>
  </si>
  <si>
    <t>K. GUBITAK PO OSNOVU USKLAĐIVANJA VRIJEDNOSTI IMOVINE (280 - 270)</t>
  </si>
  <si>
    <t>L. PRIHODI PO OSNOVU PROMJENE RAČUNOVODSTVENIH POLITIKA I ISPRAVKE GREŠAKA IZ RANIJIH GODINA</t>
  </si>
  <si>
    <t>LJ. RASHODI PO OSNOVU PROMJENE RAČUNOVODSTVENIH POLITIKA I ISPRAVKE GREŠAKA IZ RANIJIH GODINA</t>
  </si>
  <si>
    <t>1. Dobitak prije oporezivanja (244 + 268 + 290 + 292 - 293 - 245 - 269 - 291)</t>
  </si>
  <si>
    <t>2. Gubitak prije oporezivanja (245 + 269 + 291 + 293 - 292 - 244 - 268 - 290)</t>
  </si>
  <si>
    <t>1. Poreski rashodi perioda</t>
  </si>
  <si>
    <t>2. Odloženi poreski rashodi perioda</t>
  </si>
  <si>
    <t>3. Odloženi poreski prihodi perioda</t>
  </si>
  <si>
    <t>1. Neto dobitak tekuće godine (294 - 295 - 296 - 297 + 298)</t>
  </si>
  <si>
    <t>2. Neto gubitak tekuće godine (295 - 294 + 296 + 297 - 298)</t>
  </si>
  <si>
    <t>UKUPNI PRIHODI (201 + 231 + 246 + 270 + 292)</t>
  </si>
  <si>
    <t>UKUPNI RASHODI (216 + 238 + 257 + 280 + 293)</t>
  </si>
  <si>
    <t>O. MEĐUDIVIDENDE I DRUGI VIDOVI RASPODJELE DOBITKA U TOKU PERIODA</t>
  </si>
  <si>
    <t>Dio neto dobitka/gubitka koji pripada većinskim vlasnicima</t>
  </si>
  <si>
    <t>Dio neto dobitka/gubitka koji pripada manjinskim vlasnicima</t>
  </si>
  <si>
    <t>Obična zarada po akciji</t>
  </si>
  <si>
    <t>Razrijeđena zarada po akciji</t>
  </si>
  <si>
    <t>Prosječan broj zaposlenih po osnovu časova rada</t>
  </si>
  <si>
    <t>Prosječan broj zaposlenih po osnovu stanja na kraju mjeseca</t>
  </si>
  <si>
    <t>A. NETO DOBITAK ILI NETO GUBITAK PERIODA (299 ili 300)</t>
  </si>
  <si>
    <t>I - DOBICI UTVRĐENI DIREKTNO U KAPITALU (402 do 407)</t>
  </si>
  <si>
    <t>1. Dobici po osnovu smanjenja revalorizacionih rezervi na stalnim sredstvima, osim HOV raspoloživih za prodaju</t>
  </si>
  <si>
    <t>2. Dobici po osnovu promjene fer vrijednosti HOV raspoloživih za prodaju</t>
  </si>
  <si>
    <t>3. Dobici po osnovu prevođenja finansijskih izvještaja inostranog poslovanja</t>
  </si>
  <si>
    <t>4. Aktuarski dobici od planova definisanih primanja</t>
  </si>
  <si>
    <t>5. Efektivni dio dobitaka po osnovu zaštite od rizika gotovinskih tokova</t>
  </si>
  <si>
    <t>6. Ostali dobici utvrđeni direktno u kapitalu</t>
  </si>
  <si>
    <t>II - GUBICI UTVRĐENI DIREKTNO U KAPITALU (409 do 413)</t>
  </si>
  <si>
    <t>1. Gubici po osnovu promjene fer vrijednosti HOV raspoloživih za prodaju</t>
  </si>
  <si>
    <t>2. Gubici po osnovu prevođenja finansijskih izvještaja inostranog poslovanja</t>
  </si>
  <si>
    <t>3. Aktuarski gubici od planova definisanih primanja</t>
  </si>
  <si>
    <t>4. Efektivni dio gubitaka po osnovu zaštite od rizika gotovinskih tokova</t>
  </si>
  <si>
    <t>5. Ostali gubici utvrđeni direktno u kapitalu</t>
  </si>
  <si>
    <t>B. OSTALI DOBICI ILI GUBICI U PERIODU (401 - 408) ili (408 - 401)</t>
  </si>
  <si>
    <t>V. POREZ NA DOBITAK KOJI SE ODNOSI NA OSTALE DOBITKE I GUBITKE</t>
  </si>
  <si>
    <t>G. NETO REZULTAT PO OSNOVU OSTALIH DOBITAKA I GUBITAKA U PERIODU (414 ± 415)</t>
  </si>
  <si>
    <t>I - UKUPAN NETO DOBITAK U OBRAČUNSKOM PERIODU (400 ± 416)</t>
  </si>
  <si>
    <t>II - UKUPAN NETO GUBITAK U OBRAČUNSKOM PERIODU (400 ± 416)</t>
  </si>
  <si>
    <t>Prethodna godina</t>
  </si>
  <si>
    <t>Ispravka vrijednosti</t>
  </si>
  <si>
    <t>Bruto iznos</t>
  </si>
  <si>
    <t>Neto iznos</t>
  </si>
  <si>
    <t>Tekuća godina</t>
  </si>
  <si>
    <t>IV. POSLOVNA SREDSTVA (001 + 031)</t>
  </si>
  <si>
    <t>BILANS STANJA ZA 2015. GODINU</t>
  </si>
  <si>
    <t xml:space="preserve">Pozicija bilansa </t>
  </si>
  <si>
    <t>Iznos</t>
  </si>
  <si>
    <t>Kratkoročni finansijski plasmani</t>
  </si>
  <si>
    <t>Aktivna vremenska razgraničenja</t>
  </si>
  <si>
    <t>Kratkoročni izvori (6 do 7)</t>
  </si>
  <si>
    <t xml:space="preserve">1. ANALIZA FINANSIJSKOG POLOŽAJA </t>
  </si>
  <si>
    <t>1.1. Kratkoročna finansijska ravnoteža</t>
  </si>
  <si>
    <t>Red. br.</t>
  </si>
  <si>
    <t>Pokazatelj</t>
  </si>
  <si>
    <t>Vrijednost</t>
  </si>
  <si>
    <t>1.2. Dugoročna finansijska ravnoteža</t>
  </si>
  <si>
    <t>Zalihe</t>
  </si>
  <si>
    <t>Dugoročni finansijski plasmani</t>
  </si>
  <si>
    <t>Stalna sredstva</t>
  </si>
  <si>
    <t>Dugoročno vezana sredstva (1+2+3+4)</t>
  </si>
  <si>
    <t>Dugoročne obaveze</t>
  </si>
  <si>
    <t>Dugovorčna rezervisanja</t>
  </si>
  <si>
    <t xml:space="preserve">Kapital </t>
  </si>
  <si>
    <t>Kapital i dugoročne obaveze (6+7+8)</t>
  </si>
  <si>
    <t>Koeficijent finansijske stabilnosti (5/9)</t>
  </si>
  <si>
    <t>1.3. Solventnost preduzeća i sigurnost povjerilaca</t>
  </si>
  <si>
    <t>1.</t>
  </si>
  <si>
    <t>Poslovna imovina</t>
  </si>
  <si>
    <t>2.</t>
  </si>
  <si>
    <t>3.</t>
  </si>
  <si>
    <t xml:space="preserve">Koeficijent solventnosti (1/2) </t>
  </si>
  <si>
    <t>%</t>
  </si>
  <si>
    <t>Kapital</t>
  </si>
  <si>
    <t>Obaveze po kojima se plaćaju kamate</t>
  </si>
  <si>
    <t>4.</t>
  </si>
  <si>
    <t xml:space="preserve">2. ANALIZA IMOVINSKOG POLOŽAJA </t>
  </si>
  <si>
    <t>2.1. Analiza strukture aktive</t>
  </si>
  <si>
    <t>Tekuća     godina</t>
  </si>
  <si>
    <t>Tekuća    godina</t>
  </si>
  <si>
    <t>Koeficijent tekuće likvidnosti</t>
  </si>
  <si>
    <t>Koeficijent ubrzane likvidnosti</t>
  </si>
  <si>
    <t>Koeficijent trenutne likvidnosti</t>
  </si>
  <si>
    <t>Razlika između likvidnih sredstava i kratkoročnih izvora</t>
  </si>
  <si>
    <t xml:space="preserve">Imovinski položaj preduzeća određuje aktiva bilansa stanja, a analiza imovinskog položaja obuhvata:
- analizu strukture aktive, 
- analizu operativne imovine, 
- analizu stalne imovine i
- analizu obrtne imovine.
</t>
  </si>
  <si>
    <t>Pozicija aktive</t>
  </si>
  <si>
    <t>Stalna imovina</t>
  </si>
  <si>
    <t>Obrtna imovina</t>
  </si>
  <si>
    <t>Gubitak iskazan u aktivi</t>
  </si>
  <si>
    <t>Ukupna aktiva</t>
  </si>
  <si>
    <t>Operativna imovina</t>
  </si>
  <si>
    <t>2.3. Efikasnost operativne imovine</t>
  </si>
  <si>
    <t>Prihodi od prodaje roba i usluga</t>
  </si>
  <si>
    <t>5.</t>
  </si>
  <si>
    <t>Koeficijenti obrta</t>
  </si>
  <si>
    <t>5.1.</t>
  </si>
  <si>
    <t>5.2.</t>
  </si>
  <si>
    <t>5.3.</t>
  </si>
  <si>
    <t>2.1. Analiza strukture operativne imovine</t>
  </si>
  <si>
    <t xml:space="preserve">Prinosni položaj preduzeća je jedan od najbolјih pokazatelјa stepena sposobnosti  preduzeća da, na osnovu određenog ulaganja odbaci (donese) prinos na ta ulaganja.
</t>
  </si>
  <si>
    <t>3.1. Uspješnost bilansa</t>
  </si>
  <si>
    <t xml:space="preserve">3. ANALIZA PRINOSNOG POLOŽAJA </t>
  </si>
  <si>
    <t xml:space="preserve">…. Uspješnost bilansa preduzeća se iskazuje odnosom rezultata redovne aktivnosti i zbira poslovnih i finansijskih prihoda. Bez obzira na konačni (krajnji) rezultat, bilans preduzeća je uspješan ukoliko pokazuje pozitivan rezultat redovne aktivnosti. </t>
  </si>
  <si>
    <t>Struktura prihoda</t>
  </si>
  <si>
    <t>Poslovni prihodi</t>
  </si>
  <si>
    <t>Finansijski prihodi</t>
  </si>
  <si>
    <t>Prihodi od redovne aktivnosti (1+2)</t>
  </si>
  <si>
    <t>Ostali prihodi</t>
  </si>
  <si>
    <t>Dobitak redovne aktivnosti</t>
  </si>
  <si>
    <t>Racio uspješnosti (6/3)</t>
  </si>
  <si>
    <t>3.2. Struktura i raspored prihoda</t>
  </si>
  <si>
    <t>Poslovni prihod</t>
  </si>
  <si>
    <t>Finansijski prihod</t>
  </si>
  <si>
    <t>I</t>
  </si>
  <si>
    <t>UKUPAN PRIHOD (3+4)</t>
  </si>
  <si>
    <t>Nabavna vrijednost prodate robe</t>
  </si>
  <si>
    <t>6.</t>
  </si>
  <si>
    <t xml:space="preserve">Troškovi materijala i goriva </t>
  </si>
  <si>
    <t>7.</t>
  </si>
  <si>
    <t>Troškovi zarada</t>
  </si>
  <si>
    <t>8.</t>
  </si>
  <si>
    <t>9.</t>
  </si>
  <si>
    <t>10.</t>
  </si>
  <si>
    <t>11.</t>
  </si>
  <si>
    <t>Finansijski rashodi</t>
  </si>
  <si>
    <t>12.</t>
  </si>
  <si>
    <t>13.</t>
  </si>
  <si>
    <t>Ostali rashodi</t>
  </si>
  <si>
    <t>II.</t>
  </si>
  <si>
    <t>III.</t>
  </si>
  <si>
    <t>IV.</t>
  </si>
  <si>
    <t>V.</t>
  </si>
  <si>
    <t>BRUTO DOBITAK (I-II)</t>
  </si>
  <si>
    <t>VI.</t>
  </si>
  <si>
    <t>POREZ NA DOBITAK</t>
  </si>
  <si>
    <t>NETO DOBITAK (V-VI)</t>
  </si>
  <si>
    <t>VII.</t>
  </si>
  <si>
    <t>3.3. Rizik ostvarenja finansijskog rezultata i stope elastičnosti</t>
  </si>
  <si>
    <t>Varijabilni rashod</t>
  </si>
  <si>
    <t>Marža pokrića (1-2)</t>
  </si>
  <si>
    <t>Fiksni i pretežno fiksni poslovni rashodi [1]</t>
  </si>
  <si>
    <t>Poslovni dobitak (3-4)</t>
  </si>
  <si>
    <t>Dobitak redovne aktivnosti (6-5)</t>
  </si>
  <si>
    <t>Faktor rizika</t>
  </si>
  <si>
    <t xml:space="preserve">   8.1. poslovni rizik (3/6)</t>
  </si>
  <si>
    <t xml:space="preserve">   8.2. finansijski rizik (6/7)</t>
  </si>
  <si>
    <t xml:space="preserve">   8.3. ukupan rizik (3/7) </t>
  </si>
  <si>
    <t>Potreban poslovni prihod za ostvarenje neutralnog poslovnog dobitka (4/9)</t>
  </si>
  <si>
    <t>Stopa elastičosti ostvarenja neutralnog poslovnog dobitka (1-10)/1x100</t>
  </si>
  <si>
    <t>Potreban poslovni prihod za ostvarenje neutralnog dobitka redovne aktivnosti (4+5)/9</t>
  </si>
  <si>
    <t>Stopa elastičnosti ostvarenja neutralnog dobitka redovne aktivnosti (1-12)/1x100</t>
  </si>
  <si>
    <t>[1] фикни и претежно фиксни расходи подразумјевају трошкове зарада и трошкове амортизације</t>
  </si>
  <si>
    <t>3.4. Rentabilnost</t>
  </si>
  <si>
    <t xml:space="preserve">Rentabilnost predstavlјa zarađivačku moć, moć prinosa na uloženu imovinu i prikazuje se stopom rentabilnosti (stopom prinosa). Za potrebe vještačenja izvršena je analiza rentabilnosti ukupnog kapitala (sredsatva) i rentabilnost sopstvenog kapitala. </t>
  </si>
  <si>
    <t>Neto dobit</t>
  </si>
  <si>
    <t>Rashodi finansiranja</t>
  </si>
  <si>
    <t>Svega (1 + 2)</t>
  </si>
  <si>
    <t>Ukupan kapital</t>
  </si>
  <si>
    <t>Sopstveni kapital</t>
  </si>
  <si>
    <t>F I N A N S I J S K A  A N A L I Z A  (tradicionalni model)</t>
  </si>
  <si>
    <r>
      <t xml:space="preserve">F I N A N S I J S K A  A N A L I Z A </t>
    </r>
    <r>
      <rPr>
        <b/>
        <i/>
        <sz val="11"/>
        <color theme="0"/>
        <rFont val="Calibri"/>
        <family val="2"/>
        <charset val="238"/>
        <scheme val="minor"/>
      </rPr>
      <t xml:space="preserve"> (Z-Score model)</t>
    </r>
  </si>
  <si>
    <t>Z``- score = 1,2X1 + 1,4X2 + 3,3X3 + 0,6X4 + 1,0X5</t>
  </si>
  <si>
    <t>Ukupna sredstva</t>
  </si>
  <si>
    <t>Trajni i dugoročni kapital</t>
  </si>
  <si>
    <t>Obrtni kapital (2 - 3)</t>
  </si>
  <si>
    <t>X1 (4/1) odnos obrtnog kapitala i ukupnih sredstava</t>
  </si>
  <si>
    <t>Zadržana (neraspoređena) dobit</t>
  </si>
  <si>
    <t>X2 (6/1) odnos akumulirane zadržane zarade i ukupnih sredstava</t>
  </si>
  <si>
    <t>Zarada prije odbitka kamata i poreza na dobitak</t>
  </si>
  <si>
    <t>X3 (8/1) odnos zarade prije odbitka kamata i poreza i ukupnih sredstava</t>
  </si>
  <si>
    <t>Obaveze</t>
  </si>
  <si>
    <t>X4 (10/11) odnos tržišne vrijednosti kapitala i ukupnih obaveza</t>
  </si>
  <si>
    <t>Prihod od prodaje</t>
  </si>
  <si>
    <t>14.</t>
  </si>
  <si>
    <t>X5 (13/1) odnos prihoda od prodaje i ukupnih sredstava</t>
  </si>
  <si>
    <t>Gotovina</t>
  </si>
  <si>
    <t>Kupci i druga kratkoročna potraživanja</t>
  </si>
  <si>
    <t>Dobavljači i druge obaveze iz poslovanja</t>
  </si>
  <si>
    <t xml:space="preserve">Kratkoročni zajmovi </t>
  </si>
  <si>
    <t>Pasivna vremenska razgraničenja</t>
  </si>
  <si>
    <t>Likvidna i kratkoročno vezana imovina (1 do 4)</t>
  </si>
  <si>
    <t xml:space="preserve">Zalihe </t>
  </si>
  <si>
    <t>Gubitak iznad visine kapitala</t>
  </si>
  <si>
    <t>Obaveze po kojima se ne plaćaju kamate</t>
  </si>
  <si>
    <t>-</t>
  </si>
  <si>
    <t>Amortizacija i rezervisanja</t>
  </si>
  <si>
    <t>Ostali poslovni rashodi</t>
  </si>
  <si>
    <t>Troškovi proizvodnih usluga</t>
  </si>
  <si>
    <t>Poslovni rashodi (5 do 10)</t>
  </si>
  <si>
    <t>Rashodi redovne aktivnosti (11+12)</t>
  </si>
  <si>
    <t>UKUPNI RASHODI (13+14)</t>
  </si>
  <si>
    <t>POSLOVNI DOBITAK (1-11)</t>
  </si>
  <si>
    <t>DOBITAK REDOVNE AKTIVNOSTI  (3-13)</t>
  </si>
  <si>
    <t xml:space="preserve">Neto rashodi finansiranja </t>
  </si>
  <si>
    <t>Koeficijent marže pokrića (3/1)</t>
  </si>
  <si>
    <r>
      <rPr>
        <b/>
        <sz val="10"/>
        <color theme="1"/>
        <rFont val="Calibri"/>
        <family val="2"/>
        <charset val="238"/>
        <scheme val="minor"/>
      </rPr>
      <t>Poslovni rizik</t>
    </r>
    <r>
      <rPr>
        <sz val="10"/>
        <color theme="1"/>
        <rFont val="Calibri"/>
        <family val="2"/>
        <charset val="238"/>
        <scheme val="minor"/>
      </rPr>
      <t xml:space="preserve"> je rizik ostvarenja poslovnog dobitka kao bruto prinosa na ukupan kapital, odnosno to je rizik pokrića iz poslovnih prihoda svih rashoda, izuzev rashoda finansiranja i poreza i doprinosa iz rezultata.                                                                                                                  </t>
    </r>
    <r>
      <rPr>
        <b/>
        <sz val="10"/>
        <color theme="1"/>
        <rFont val="Calibri"/>
        <family val="2"/>
        <charset val="238"/>
        <scheme val="minor"/>
      </rPr>
      <t>Finansijski rizik</t>
    </r>
    <r>
      <rPr>
        <sz val="10"/>
        <color theme="1"/>
        <rFont val="Calibri"/>
        <family val="2"/>
        <charset val="238"/>
        <scheme val="minor"/>
      </rPr>
      <t xml:space="preserve"> je rizik ostvarenja dobitka redovne aktivnosti, a time i neto dobitka kao prinosa na sopstveni kapital, odnosno to je rizik pokrića troškova (rashoda) finansiranja.                                                                </t>
    </r>
    <r>
      <rPr>
        <b/>
        <sz val="10"/>
        <color theme="1"/>
        <rFont val="Calibri"/>
        <family val="2"/>
        <charset val="238"/>
        <scheme val="minor"/>
      </rPr>
      <t>Ukupan rizik</t>
    </r>
    <r>
      <rPr>
        <sz val="10"/>
        <color theme="1"/>
        <rFont val="Calibri"/>
        <family val="2"/>
        <charset val="238"/>
        <scheme val="minor"/>
      </rPr>
      <t xml:space="preserve"> je rizik ostvarenja dobitka redovne aktivnosti, a time i neto dobitka koji u sebi sumira poslovni i finansijski rizik.                                                                                                          </t>
    </r>
    <r>
      <rPr>
        <b/>
        <sz val="10"/>
        <color theme="1"/>
        <rFont val="Calibri"/>
        <family val="2"/>
        <charset val="238"/>
        <scheme val="minor"/>
      </rPr>
      <t>Stopa elastičnosti ostvarenja neutralnog poslovnog dobitka</t>
    </r>
    <r>
      <rPr>
        <sz val="10"/>
        <color theme="1"/>
        <rFont val="Calibri"/>
        <family val="2"/>
        <charset val="238"/>
        <scheme val="minor"/>
      </rPr>
      <t xml:space="preserve"> pokazuje koliko se procenata poslovnog prihoda ostvaruje više nego što je potebno za pokriće poslovnih rashoda. Što je stopa viša preduzeće je udalјenije od zone ostvarenja negativnog poslovnog rezultata (poslovnog gubitka) i obrnuto.                                                                                        </t>
    </r>
    <r>
      <rPr>
        <b/>
        <sz val="10"/>
        <color theme="1"/>
        <rFont val="Calibri"/>
        <family val="2"/>
        <charset val="238"/>
        <scheme val="minor"/>
      </rPr>
      <t>Stopa elastičnosti ostvarenja neutralnog dobitka redovne aktivnosti</t>
    </r>
    <r>
      <rPr>
        <sz val="10"/>
        <color theme="1"/>
        <rFont val="Calibri"/>
        <family val="2"/>
        <charset val="238"/>
        <scheme val="minor"/>
      </rPr>
      <t xml:space="preserve"> pokazuje koliko se procenata poslovnog prihoda ostvaruje više no što je potrebno za pokriće poslovnih i finansijskih rashoda. Što je ta stopa viša, preduzeće je udalјenije od zone ostvarenja negativnog rezultata (gubitka) redovne aktivnosti i obrnuto. </t>
    </r>
  </si>
  <si>
    <t>Stopa prinosa na ukupan kapital (3/4)x100</t>
  </si>
  <si>
    <t>Stopa neto prinosa na sopstveni kapital (1/6)x100</t>
  </si>
  <si>
    <t>Dugovi (ukupne obaveze - rezervisanja)</t>
  </si>
  <si>
    <t>Broj akcija</t>
  </si>
  <si>
    <t>Neto dobitak po akciji</t>
  </si>
  <si>
    <r>
      <t>Z-score</t>
    </r>
    <r>
      <rPr>
        <b/>
        <sz val="10"/>
        <color theme="1"/>
        <rFont val="Calibri"/>
        <family val="2"/>
        <charset val="238"/>
        <scheme val="minor"/>
      </rPr>
      <t xml:space="preserve"> =</t>
    </r>
  </si>
  <si>
    <t>Napomena: Obrazac Bilansa stanja popunjava se na identičan način kao u programu Apifa, i to:</t>
  </si>
  <si>
    <t>1) Za Tekuću godinu - potrebno je upisati podatke za kolone "Bruto iznos" i "Ispravka vrijednosti", dok program sam računa neto vrijednost, te međuzbirove po pozicijama unutar iste grupe (horizontalno).</t>
  </si>
  <si>
    <t>2) Za Prethodnu godinu - potrebno je upisati podatke za neto iznose po pozicijama, dok program sam izračunava međuzbirove po pozicijama unutar iste grupe.</t>
  </si>
  <si>
    <t>Napomena: Obrazac Bilansa uspjeha popunjava se na identičan način kao u programu Apifa, i to:</t>
  </si>
  <si>
    <t>1) Za Tekuću godinu - potrebno je upisati podatke za neto iznose po pozicijama, dok program sam izračunava međuzbirove po pozicijama unutar iste grupe.</t>
  </si>
  <si>
    <t>r.b.</t>
  </si>
  <si>
    <t>% učešća u poslovnom prihodu</t>
  </si>
  <si>
    <t>% struktura</t>
  </si>
  <si>
    <t xml:space="preserve">% učešće u poslovnom prihodu </t>
  </si>
  <si>
    <t>%  učešća u poslovnom prihodu</t>
  </si>
  <si>
    <t>EBITDA - dobit prije obračunate amortizacije</t>
  </si>
  <si>
    <t>EBIT - dobit nakon obračunate amortizacije</t>
  </si>
  <si>
    <t>Struktura</t>
  </si>
  <si>
    <t>6. Povećenje vrijednosti invest. nekretnina i bioloških sred. koja se ne amortizuju</t>
  </si>
  <si>
    <t>7. Smanjenje vrijednosti invest. nekretnina i bioloških sred. koja se ne amortizuju</t>
  </si>
  <si>
    <t>1. Prihodi od prodaje robe (a+b+v)</t>
  </si>
  <si>
    <t>2. Prihodi od prodaje učinaka (a+b+v)</t>
  </si>
  <si>
    <t>UKUPNI POSLOVNI PRIHODI (1+2+3+4+5+6+7+8)</t>
  </si>
  <si>
    <t>% povećanja/smanjenja</t>
  </si>
  <si>
    <t>UKUPNO</t>
  </si>
  <si>
    <t xml:space="preserve">Troškovi materijala </t>
  </si>
  <si>
    <t xml:space="preserve">Tekuća godina </t>
  </si>
  <si>
    <t>Troškovi amortizacije</t>
  </si>
  <si>
    <t>Ostali dobitak/gubitak</t>
  </si>
  <si>
    <t>Dobitak/gubitak finansiranja</t>
  </si>
  <si>
    <t>1. ANALIZA POSLOVNIH PRIHODA</t>
  </si>
  <si>
    <t>2. ANALIZA MATERIJALNIH TROŠKOVA</t>
  </si>
  <si>
    <t>3. ANALIZA TROŠKOVA PROIZVODNIH USLUGA</t>
  </si>
  <si>
    <t>4. ANALIZA BRUTO MARŽE</t>
  </si>
  <si>
    <t>5. ANALIZA TROŠKOVA ZARADA I OSTALIH ADMINISTRATIVNIH TROŠKOVA</t>
  </si>
  <si>
    <t>7. ANALIZA AMORTIZACIJE</t>
  </si>
  <si>
    <t>6. ANALIZA EBITDA -a:  dobit prije obračunate amortizacije</t>
  </si>
  <si>
    <t>8. ANALIZA EBIT-a: dobit nakon obračunate amortizacije</t>
  </si>
  <si>
    <t>9. ANALIZA OSTALIH PRIHODA I RASHODA</t>
  </si>
  <si>
    <t>10. ANALIZA FINANSIJSKIH PRIHODA I RASHODA</t>
  </si>
  <si>
    <t>ANALIZA PRIHODA I RASHODA</t>
  </si>
  <si>
    <t>Finansijski položaj preduzeća određuje se na osnovu stanja i kretanja finansijske ravnoteže, zaduženosti, likvidnosti, solventnosti i reprodukcione sposobnosti preduzeća. Finansijski položaj preduzeća ocjenjuje se kao dobar, prihvatlјiv i loš . Dobar finansijski položaj imaju preduzeća koja uspiju postići finansijsku ravnotežu (dugoročnu i kratkoročnu), koja su solventna, nisu (pre)zadužena, koja uvećavaju sopstveni kapital i sposobna su da finansiraju i proširenu reprodukciju.</t>
  </si>
  <si>
    <t xml:space="preserve">Kratkoročna finansijska ravnoteža prikazuje odnos imovine vezane za kratak rok i kratkoročnim izvorima finansiranja, što je u posmatranom preduzeću predstavlјeno na slјedeći način: </t>
  </si>
  <si>
    <t xml:space="preserve">(Dio za komentar revizora) </t>
  </si>
  <si>
    <t>Dugoročna finansijska ravnoteža preduzeća postoji, ako su dugoročno vezana sredstva u potpunosti jednaka kvalitetnim izvorima finansiranja (sopstveni kapital i dugoročni dug).</t>
  </si>
  <si>
    <r>
      <rPr>
        <b/>
        <sz val="11"/>
        <color theme="1"/>
        <rFont val="Calibri"/>
        <family val="2"/>
        <charset val="238"/>
        <scheme val="minor"/>
      </rPr>
      <t xml:space="preserve">Ocjena boniteta je jasno određena za vrijednosti Z-scora: </t>
    </r>
    <r>
      <rPr>
        <sz val="11"/>
        <color theme="1"/>
        <rFont val="Calibri"/>
        <family val="2"/>
        <charset val="238"/>
        <scheme val="minor"/>
      </rPr>
      <t xml:space="preserve">
1. Kada se dobije vrijednost Z-scora </t>
    </r>
    <r>
      <rPr>
        <b/>
        <sz val="11"/>
        <color theme="1"/>
        <rFont val="Calibri"/>
        <family val="2"/>
        <charset val="238"/>
        <scheme val="minor"/>
      </rPr>
      <t>ispod 1,81</t>
    </r>
    <r>
      <rPr>
        <sz val="11"/>
        <color theme="1"/>
        <rFont val="Calibri"/>
        <family val="2"/>
        <charset val="238"/>
        <scheme val="minor"/>
      </rPr>
      <t xml:space="preserve"> može se sa vjerovatnoćom od 95% predvidjeti stečaj preduzeća, odnosno poslovanje preduzeća je kritično i ono se nalazi pred bankrotstvom u narednih godinu dana. 
2. </t>
    </r>
    <r>
      <rPr>
        <b/>
        <sz val="11"/>
        <color theme="1"/>
        <rFont val="Calibri"/>
        <family val="2"/>
        <charset val="238"/>
        <scheme val="minor"/>
      </rPr>
      <t>Ako je Z-score u rasponu od 1,81 do 2,99</t>
    </r>
    <r>
      <rPr>
        <sz val="11"/>
        <color theme="1"/>
        <rFont val="Calibri"/>
        <family val="2"/>
        <charset val="238"/>
        <scheme val="minor"/>
      </rPr>
      <t xml:space="preserve"> preduzeće ima minimalne kreditne performanse, njegovo poslovanje je ocijenjeno kao rizično. 
3. </t>
    </r>
    <r>
      <rPr>
        <b/>
        <sz val="11"/>
        <color theme="1"/>
        <rFont val="Calibri"/>
        <family val="2"/>
        <charset val="238"/>
        <scheme val="minor"/>
      </rPr>
      <t>Najbolјa situacija je</t>
    </r>
    <r>
      <rPr>
        <sz val="11"/>
        <color theme="1"/>
        <rFont val="Calibri"/>
        <family val="2"/>
        <charset val="238"/>
        <scheme val="minor"/>
      </rPr>
      <t xml:space="preserve"> kod preduzeća kod kojih je Z-scor </t>
    </r>
    <r>
      <rPr>
        <b/>
        <sz val="11"/>
        <color theme="1"/>
        <rFont val="Calibri"/>
        <family val="2"/>
        <charset val="238"/>
        <scheme val="minor"/>
      </rPr>
      <t>2,99 ili više,</t>
    </r>
    <r>
      <rPr>
        <sz val="11"/>
        <color theme="1"/>
        <rFont val="Calibri"/>
        <family val="2"/>
        <charset val="238"/>
        <scheme val="minor"/>
      </rPr>
      <t xml:space="preserve"> radi se o zdravim preduzećima koja imaju dobre kreditne performanse.
</t>
    </r>
  </si>
  <si>
    <t>Pasiva bez dogovor. rezervisanja, PVR-a i neraspoređenog dobitka (1+2+3)</t>
  </si>
  <si>
    <t>Upisani neuplaćeni kapital</t>
  </si>
  <si>
    <t>Solventnost je dugoročna platežna sposobnost preduzeća, odnosno sposobnost privrednog subjekta da izmiri svoje obaveze u iznosu i roku dospeća. Mjeri se odnosom poslovne imovine i ukupnih obaveza i pokazuje da li preduzeće može izmiriti svoje obaveze, kad-tad, makar iz likvidacione mase.</t>
  </si>
  <si>
    <t xml:space="preserve">Imajući u vidu specifičnost namjene analize prikazan je još jedan parametar finansijskog položaja preduzeća, a to je je sigurnost povjerilaca i nezavisnost preduzeća u donošenju poslovnih odluka, koji su prisutni ako preduzeće nije (pre)zaduženo, odnosno ako u strukturi pasive pozajmlјeni izvori finansiranja učestvuju ispod 50%. Naredna tabela prikazuje strukturu pasive (izvora sredstava) preduzeća. </t>
  </si>
  <si>
    <t xml:space="preserve">Analiza strukture aktive pokazuje iz čega se sastoji ukupna aktiva preduzeća i kako ta struktura utiče na imovinski položaj preduzeća. </t>
  </si>
  <si>
    <t xml:space="preserve">Operativnu imovinu čine stalna i obrtna imovina preduzeća, odnosno zbir stalne i obrtne imovine. </t>
  </si>
  <si>
    <t>Koeficijenti likvidnosti  i razlika između likvidnih sredstava i kratkoročnih izvora.</t>
  </si>
  <si>
    <r>
      <rPr>
        <b/>
        <sz val="10.5"/>
        <color theme="1"/>
        <rFont val="Calibri"/>
        <family val="2"/>
        <charset val="238"/>
        <scheme val="minor"/>
      </rPr>
      <t>Koeficijent obrta ukupne imovine</t>
    </r>
    <r>
      <rPr>
        <sz val="10.5"/>
        <color theme="1"/>
        <rFont val="Calibri"/>
        <family val="2"/>
        <charset val="238"/>
        <scheme val="minor"/>
      </rPr>
      <t xml:space="preserve"> govori koliko puta se ukupna imovina preduzeća obrne u toku jedne godine, odnosno koliko preduzeće uspješno koristi imovinu s cilјem stvaranja prihoda. Što je koeficijent viši veća je efikasnost imovine i obrnuto. 
</t>
    </r>
    <r>
      <rPr>
        <b/>
        <sz val="10.5"/>
        <color theme="1"/>
        <rFont val="Calibri"/>
        <family val="2"/>
        <charset val="238"/>
        <scheme val="minor"/>
      </rPr>
      <t>Koeficijent obrta obrtne imovine</t>
    </r>
    <r>
      <rPr>
        <sz val="10.5"/>
        <color theme="1"/>
        <rFont val="Calibri"/>
        <family val="2"/>
        <charset val="238"/>
        <scheme val="minor"/>
      </rPr>
      <t xml:space="preserve"> govori koliko puta se kratkotrajna imovina preduzeća obrne u toku jedne godine, odnosno on mjeri relativnu efikasnost kojom preduzeće koristi kratkotrajnu imovinu za stvaranje prihoda. 
</t>
    </r>
    <r>
      <rPr>
        <b/>
        <sz val="10.5"/>
        <color theme="1"/>
        <rFont val="Calibri"/>
        <family val="2"/>
        <charset val="238"/>
        <scheme val="minor"/>
      </rPr>
      <t>Koeficijent obrta zaliha</t>
    </r>
    <r>
      <rPr>
        <sz val="10.5"/>
        <color theme="1"/>
        <rFont val="Calibri"/>
        <family val="2"/>
        <charset val="238"/>
        <scheme val="minor"/>
      </rPr>
      <t xml:space="preserve"> pokazuje koliko se puta zalihe obrnu u toku jedne godine. Obzirom da su zalihe najnelikvidniji oblik obrtne imovine, poželјna je veća vrijednost koeficijenta.  
</t>
    </r>
  </si>
  <si>
    <t xml:space="preserve">Efikasnost imovine mjeri se koeficijentima obrta poslovne imovine, koeficijentom obrta ortne imovine i koeficijentom obrta zaliha. </t>
  </si>
  <si>
    <t>Koeficijent obrta poslovne imovine (1/2)</t>
  </si>
  <si>
    <t>Koeficijent obrta obrtne imovine (1/3)</t>
  </si>
  <si>
    <t>Koeficijent obrta zaliha (1/4)</t>
  </si>
  <si>
    <t xml:space="preserve">Altmanov Z-Score model je model u kome je počela primjena multivarijantnog pristupa koji se ogleda u računanju različitih finansijskih pokazatelјa preduzeća kako bi se utvrdilo radi li se o uspješnim ili neuspješnim preduzećima. </t>
  </si>
  <si>
    <t>pri čemu se X1, X2, X3, X4 i X5 određuju na slјedeći način:
(X1) = obrtni kapital/ukupna sredstva,
(X2) = neto dobit/ ukupna sredstva,
(X3) = zarada prije odbitka kamata i poreza/ukupna sredstva,
(X4) = tržišna vrijednost kapitala/ukupne obaveze,
(X5) = prihodi od prodaje/ukupna sredstva.</t>
  </si>
  <si>
    <t>Nematerijalni troškovi</t>
  </si>
  <si>
    <t>Troškovi poreza</t>
  </si>
  <si>
    <t>Troškovi doprinosa</t>
  </si>
  <si>
    <t>Bruto marža</t>
  </si>
  <si>
    <t>c) Prihodi od prodaje robe na inostranom tržištu</t>
  </si>
  <si>
    <t>c) Prihodi od prodaje učinaka na inostranom tržištu</t>
  </si>
</sst>
</file>

<file path=xl/styles.xml><?xml version="1.0" encoding="utf-8"?>
<styleSheet xmlns="http://schemas.openxmlformats.org/spreadsheetml/2006/main" xmlns:mc="http://schemas.openxmlformats.org/markup-compatibility/2006" xmlns:x14ac="http://schemas.microsoft.com/office/spreadsheetml/2009/9/ac" mc:Ignorable="x14ac">
  <fonts count="32" x14ac:knownFonts="1">
    <font>
      <sz val="11"/>
      <color theme="1"/>
      <name val="Calibri"/>
      <family val="2"/>
      <scheme val="minor"/>
    </font>
    <font>
      <sz val="11"/>
      <color theme="1"/>
      <name val="Calibri"/>
      <family val="2"/>
      <charset val="238"/>
      <scheme val="minor"/>
    </font>
    <font>
      <sz val="11"/>
      <color theme="1"/>
      <name val="Calibri"/>
      <family val="2"/>
      <charset val="238"/>
      <scheme val="minor"/>
    </font>
    <font>
      <b/>
      <sz val="11"/>
      <color theme="0"/>
      <name val="Calibri"/>
      <family val="2"/>
      <charset val="238"/>
      <scheme val="minor"/>
    </font>
    <font>
      <sz val="10"/>
      <color theme="1"/>
      <name val="Calibri"/>
      <family val="2"/>
      <charset val="238"/>
      <scheme val="minor"/>
    </font>
    <font>
      <b/>
      <sz val="10"/>
      <color theme="1"/>
      <name val="Calibri"/>
      <family val="2"/>
      <charset val="238"/>
      <scheme val="minor"/>
    </font>
    <font>
      <b/>
      <sz val="12"/>
      <color theme="0"/>
      <name val="Arial"/>
      <family val="2"/>
      <charset val="238"/>
    </font>
    <font>
      <b/>
      <sz val="10"/>
      <color theme="0"/>
      <name val="Calibri"/>
      <family val="2"/>
      <charset val="238"/>
      <scheme val="minor"/>
    </font>
    <font>
      <sz val="12"/>
      <color theme="0"/>
      <name val="Calibri"/>
      <family val="2"/>
      <charset val="238"/>
      <scheme val="minor"/>
    </font>
    <font>
      <sz val="10"/>
      <color theme="0"/>
      <name val="Calibri"/>
      <family val="2"/>
      <charset val="238"/>
      <scheme val="minor"/>
    </font>
    <font>
      <b/>
      <sz val="16"/>
      <color theme="0"/>
      <name val="Calibri"/>
      <family val="2"/>
      <charset val="238"/>
      <scheme val="minor"/>
    </font>
    <font>
      <b/>
      <sz val="11"/>
      <color theme="1"/>
      <name val="Calibri"/>
      <family val="2"/>
      <charset val="238"/>
      <scheme val="minor"/>
    </font>
    <font>
      <sz val="9"/>
      <color indexed="81"/>
      <name val="Tahoma"/>
      <family val="2"/>
      <charset val="238"/>
    </font>
    <font>
      <b/>
      <sz val="9"/>
      <color indexed="81"/>
      <name val="Tahoma"/>
      <family val="2"/>
      <charset val="238"/>
    </font>
    <font>
      <sz val="10"/>
      <color rgb="FF000000"/>
      <name val="Calibri"/>
      <family val="2"/>
      <charset val="238"/>
      <scheme val="minor"/>
    </font>
    <font>
      <b/>
      <sz val="10"/>
      <color rgb="FF000000"/>
      <name val="Calibri"/>
      <family val="2"/>
      <charset val="238"/>
      <scheme val="minor"/>
    </font>
    <font>
      <sz val="11"/>
      <color rgb="FF000000"/>
      <name val="Calibri"/>
      <family val="2"/>
      <charset val="238"/>
      <scheme val="minor"/>
    </font>
    <font>
      <sz val="9"/>
      <color rgb="FF000000"/>
      <name val="Calibri"/>
      <family val="2"/>
      <charset val="238"/>
      <scheme val="minor"/>
    </font>
    <font>
      <u/>
      <sz val="11"/>
      <color theme="10"/>
      <name val="Calibri"/>
      <family val="2"/>
      <scheme val="minor"/>
    </font>
    <font>
      <b/>
      <i/>
      <sz val="11"/>
      <color theme="0"/>
      <name val="Calibri"/>
      <family val="2"/>
      <charset val="238"/>
      <scheme val="minor"/>
    </font>
    <font>
      <b/>
      <sz val="12"/>
      <color theme="1"/>
      <name val="Calibri"/>
      <family val="2"/>
      <charset val="238"/>
      <scheme val="minor"/>
    </font>
    <font>
      <sz val="11"/>
      <color theme="1"/>
      <name val="Calibri"/>
      <family val="2"/>
      <scheme val="minor"/>
    </font>
    <font>
      <u/>
      <sz val="11"/>
      <color theme="10"/>
      <name val="Calibri"/>
      <family val="2"/>
      <charset val="238"/>
      <scheme val="minor"/>
    </font>
    <font>
      <b/>
      <i/>
      <sz val="10"/>
      <color theme="1"/>
      <name val="Calibri"/>
      <family val="2"/>
      <charset val="238"/>
      <scheme val="minor"/>
    </font>
    <font>
      <sz val="9"/>
      <name val="Calibri"/>
      <family val="2"/>
    </font>
    <font>
      <b/>
      <sz val="9"/>
      <name val="Calibri"/>
      <family val="2"/>
    </font>
    <font>
      <b/>
      <sz val="12"/>
      <color theme="0"/>
      <name val="Calibri"/>
      <family val="2"/>
      <charset val="238"/>
    </font>
    <font>
      <b/>
      <sz val="10"/>
      <name val="Calibri"/>
      <family val="2"/>
    </font>
    <font>
      <sz val="10"/>
      <name val="Calibri"/>
      <family val="2"/>
    </font>
    <font>
      <b/>
      <sz val="10"/>
      <name val="Calibri"/>
      <family val="2"/>
      <charset val="238"/>
    </font>
    <font>
      <sz val="10.5"/>
      <color theme="1"/>
      <name val="Calibri"/>
      <family val="2"/>
      <charset val="238"/>
      <scheme val="minor"/>
    </font>
    <font>
      <b/>
      <sz val="10.5"/>
      <color theme="1"/>
      <name val="Calibri"/>
      <family val="2"/>
      <charset val="238"/>
      <scheme val="minor"/>
    </font>
  </fonts>
  <fills count="13">
    <fill>
      <patternFill patternType="none"/>
    </fill>
    <fill>
      <patternFill patternType="gray125"/>
    </fill>
    <fill>
      <patternFill patternType="solid">
        <fgColor rgb="FFFFFFFF"/>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0" tint="-0.499984740745262"/>
        <bgColor indexed="64"/>
      </patternFill>
    </fill>
    <fill>
      <patternFill patternType="solid">
        <fgColor theme="4" tint="-0.249977111117893"/>
        <bgColor indexed="64"/>
      </patternFill>
    </fill>
    <fill>
      <patternFill patternType="solid">
        <fgColor theme="1" tint="0.499984740745262"/>
        <bgColor indexed="64"/>
      </patternFill>
    </fill>
    <fill>
      <patternFill patternType="solid">
        <fgColor theme="2"/>
        <bgColor indexed="64"/>
      </patternFill>
    </fill>
    <fill>
      <patternFill patternType="solid">
        <fgColor rgb="FFD9D9D9"/>
        <bgColor indexed="64"/>
      </patternFill>
    </fill>
    <fill>
      <patternFill patternType="solid">
        <fgColor rgb="FFF2F2F2"/>
        <bgColor indexed="64"/>
      </patternFill>
    </fill>
    <fill>
      <patternFill patternType="solid">
        <fgColor theme="0"/>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right/>
      <top style="thin">
        <color indexed="64"/>
      </top>
      <bottom/>
      <diagonal/>
    </border>
    <border>
      <left style="thin">
        <color indexed="64"/>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bottom style="thin">
        <color indexed="64"/>
      </bottom>
      <diagonal/>
    </border>
  </borders>
  <cellStyleXfs count="3">
    <xf numFmtId="0" fontId="0" fillId="0" borderId="0"/>
    <xf numFmtId="0" fontId="18" fillId="0" borderId="0" applyNumberFormat="0" applyFill="0" applyBorder="0" applyAlignment="0" applyProtection="0"/>
    <xf numFmtId="9" fontId="21" fillId="0" borderId="0" applyFont="0" applyFill="0" applyBorder="0" applyAlignment="0" applyProtection="0"/>
  </cellStyleXfs>
  <cellXfs count="354">
    <xf numFmtId="0" fontId="0" fillId="0" borderId="0" xfId="0"/>
    <xf numFmtId="3" fontId="0" fillId="0" borderId="0" xfId="0" applyNumberFormat="1"/>
    <xf numFmtId="0" fontId="0" fillId="0" borderId="0" xfId="0" applyAlignment="1">
      <alignment vertical="center"/>
    </xf>
    <xf numFmtId="0" fontId="0" fillId="0" borderId="0" xfId="0" applyAlignment="1">
      <alignment horizontal="center"/>
    </xf>
    <xf numFmtId="0" fontId="5" fillId="5" borderId="2" xfId="0" applyFont="1" applyFill="1" applyBorder="1" applyAlignment="1">
      <alignment vertical="center" wrapText="1"/>
    </xf>
    <xf numFmtId="3" fontId="5" fillId="5" borderId="2" xfId="0" applyNumberFormat="1" applyFont="1" applyFill="1" applyBorder="1" applyAlignment="1">
      <alignment vertical="center" wrapText="1"/>
    </xf>
    <xf numFmtId="0" fontId="5" fillId="5" borderId="1" xfId="0" applyFont="1" applyFill="1" applyBorder="1" applyAlignment="1">
      <alignment vertical="center" wrapText="1"/>
    </xf>
    <xf numFmtId="3" fontId="5" fillId="5" borderId="1" xfId="0" applyNumberFormat="1" applyFont="1" applyFill="1" applyBorder="1" applyAlignment="1">
      <alignment vertical="center" wrapText="1"/>
    </xf>
    <xf numFmtId="0" fontId="4" fillId="2" borderId="1" xfId="0" applyFont="1" applyFill="1" applyBorder="1" applyAlignment="1">
      <alignment vertical="center" wrapText="1"/>
    </xf>
    <xf numFmtId="3" fontId="4" fillId="2" borderId="1" xfId="0" applyNumberFormat="1" applyFont="1" applyFill="1" applyBorder="1" applyAlignment="1">
      <alignment vertical="center" wrapText="1"/>
    </xf>
    <xf numFmtId="0" fontId="5" fillId="5"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vertical="center" wrapText="1"/>
    </xf>
    <xf numFmtId="3" fontId="5" fillId="2" borderId="1" xfId="0" applyNumberFormat="1" applyFont="1" applyFill="1" applyBorder="1" applyAlignment="1">
      <alignment vertical="center" wrapText="1"/>
    </xf>
    <xf numFmtId="0" fontId="4" fillId="3" borderId="1" xfId="0" applyFont="1" applyFill="1" applyBorder="1" applyAlignment="1">
      <alignment vertical="center" wrapText="1"/>
    </xf>
    <xf numFmtId="0" fontId="5" fillId="3" borderId="1" xfId="0" applyFont="1" applyFill="1" applyBorder="1" applyAlignment="1">
      <alignment vertical="center" wrapText="1"/>
    </xf>
    <xf numFmtId="3" fontId="5" fillId="3" borderId="1" xfId="0" applyNumberFormat="1" applyFont="1" applyFill="1" applyBorder="1" applyAlignment="1">
      <alignment vertical="center" wrapText="1"/>
    </xf>
    <xf numFmtId="0" fontId="4" fillId="3" borderId="1" xfId="0" applyFont="1" applyFill="1" applyBorder="1" applyAlignment="1">
      <alignment horizontal="center" vertical="center" wrapText="1"/>
    </xf>
    <xf numFmtId="3" fontId="4" fillId="3" borderId="1" xfId="0" applyNumberFormat="1" applyFont="1" applyFill="1" applyBorder="1" applyAlignment="1">
      <alignment vertical="center" wrapText="1"/>
    </xf>
    <xf numFmtId="0" fontId="5" fillId="3" borderId="1"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5" borderId="6" xfId="0" applyFont="1" applyFill="1" applyBorder="1" applyAlignment="1">
      <alignment horizontal="center" vertical="center" wrapText="1"/>
    </xf>
    <xf numFmtId="0" fontId="5" fillId="5" borderId="6" xfId="0" applyFont="1" applyFill="1" applyBorder="1" applyAlignment="1">
      <alignment vertical="center" wrapText="1"/>
    </xf>
    <xf numFmtId="3" fontId="5" fillId="5" borderId="6" xfId="0" applyNumberFormat="1" applyFont="1" applyFill="1" applyBorder="1" applyAlignment="1">
      <alignment vertical="center" wrapText="1"/>
    </xf>
    <xf numFmtId="0" fontId="5" fillId="6" borderId="1" xfId="0" applyFont="1" applyFill="1" applyBorder="1" applyAlignment="1">
      <alignment horizontal="center" vertical="center" wrapText="1"/>
    </xf>
    <xf numFmtId="0" fontId="5" fillId="6" borderId="1" xfId="0" applyFont="1" applyFill="1" applyBorder="1" applyAlignment="1">
      <alignment vertical="center" wrapText="1"/>
    </xf>
    <xf numFmtId="3" fontId="5" fillId="6" borderId="1" xfId="0" applyNumberFormat="1" applyFont="1" applyFill="1" applyBorder="1" applyAlignment="1">
      <alignment vertical="center" wrapText="1"/>
    </xf>
    <xf numFmtId="0" fontId="4" fillId="4" borderId="1" xfId="0" applyFont="1" applyFill="1" applyBorder="1" applyAlignment="1">
      <alignment horizontal="center" vertical="center" wrapText="1"/>
    </xf>
    <xf numFmtId="0" fontId="4" fillId="4" borderId="1" xfId="0" applyFont="1" applyFill="1" applyBorder="1" applyAlignment="1">
      <alignment vertical="center" wrapText="1"/>
    </xf>
    <xf numFmtId="3" fontId="4" fillId="4" borderId="1" xfId="0" applyNumberFormat="1" applyFont="1" applyFill="1" applyBorder="1" applyAlignment="1">
      <alignment vertical="center" wrapText="1"/>
    </xf>
    <xf numFmtId="3" fontId="9" fillId="7" borderId="1" xfId="0" applyNumberFormat="1" applyFont="1" applyFill="1" applyBorder="1" applyAlignment="1">
      <alignment horizontal="center" vertical="center" wrapText="1"/>
    </xf>
    <xf numFmtId="3" fontId="4" fillId="0" borderId="1" xfId="0" applyNumberFormat="1" applyFont="1" applyFill="1" applyBorder="1" applyAlignment="1">
      <alignment vertical="center" wrapText="1"/>
    </xf>
    <xf numFmtId="3" fontId="5" fillId="0" borderId="1" xfId="0" applyNumberFormat="1" applyFont="1" applyFill="1" applyBorder="1" applyAlignment="1">
      <alignment vertical="center" wrapText="1"/>
    </xf>
    <xf numFmtId="0" fontId="5" fillId="3" borderId="1" xfId="0" applyFont="1" applyFill="1" applyBorder="1" applyAlignment="1" applyProtection="1">
      <alignment horizontal="center" vertical="center" wrapText="1"/>
      <protection hidden="1"/>
    </xf>
    <xf numFmtId="0" fontId="5" fillId="3" borderId="1" xfId="0" applyFont="1" applyFill="1" applyBorder="1" applyAlignment="1" applyProtection="1">
      <alignment vertical="center" wrapText="1"/>
      <protection hidden="1"/>
    </xf>
    <xf numFmtId="3" fontId="5" fillId="3" borderId="1" xfId="0" applyNumberFormat="1" applyFont="1" applyFill="1" applyBorder="1" applyAlignment="1" applyProtection="1">
      <alignment vertical="center" wrapText="1"/>
      <protection hidden="1"/>
    </xf>
    <xf numFmtId="0" fontId="5" fillId="2" borderId="1" xfId="0" applyFont="1" applyFill="1" applyBorder="1" applyAlignment="1" applyProtection="1">
      <alignment horizontal="center" vertical="center" wrapText="1"/>
      <protection hidden="1"/>
    </xf>
    <xf numFmtId="0" fontId="5" fillId="2" borderId="1" xfId="0" applyFont="1" applyFill="1" applyBorder="1" applyAlignment="1" applyProtection="1">
      <alignment vertical="center" wrapText="1"/>
      <protection hidden="1"/>
    </xf>
    <xf numFmtId="3" fontId="5" fillId="2" borderId="1" xfId="0" applyNumberFormat="1" applyFont="1" applyFill="1" applyBorder="1" applyAlignment="1" applyProtection="1">
      <alignment vertical="center" wrapText="1"/>
      <protection hidden="1"/>
    </xf>
    <xf numFmtId="0" fontId="11" fillId="0" borderId="0" xfId="0" applyFont="1"/>
    <xf numFmtId="0" fontId="5" fillId="9" borderId="1" xfId="0" applyFont="1" applyFill="1" applyBorder="1" applyAlignment="1">
      <alignment horizontal="center" wrapText="1"/>
    </xf>
    <xf numFmtId="3" fontId="4" fillId="0" borderId="1" xfId="0" applyNumberFormat="1" applyFont="1" applyBorder="1"/>
    <xf numFmtId="3" fontId="4" fillId="0" borderId="1" xfId="0" applyNumberFormat="1" applyFont="1" applyBorder="1" applyAlignment="1">
      <alignment horizontal="right" vertical="top"/>
    </xf>
    <xf numFmtId="3" fontId="14" fillId="0" borderId="1" xfId="0" applyNumberFormat="1" applyFont="1" applyBorder="1" applyAlignment="1">
      <alignment horizontal="right" vertical="center"/>
    </xf>
    <xf numFmtId="0" fontId="14" fillId="9" borderId="1" xfId="0" applyFont="1" applyFill="1" applyBorder="1" applyAlignment="1">
      <alignment horizontal="center" vertical="center"/>
    </xf>
    <xf numFmtId="3" fontId="17" fillId="0" borderId="1" xfId="0" applyNumberFormat="1" applyFont="1" applyBorder="1" applyAlignment="1">
      <alignment horizontal="right" vertical="center"/>
    </xf>
    <xf numFmtId="10" fontId="17" fillId="0" borderId="1" xfId="0" applyNumberFormat="1" applyFont="1" applyBorder="1" applyAlignment="1">
      <alignment horizontal="right" vertical="center"/>
    </xf>
    <xf numFmtId="10" fontId="14" fillId="0" borderId="1" xfId="0" applyNumberFormat="1" applyFont="1" applyBorder="1" applyAlignment="1">
      <alignment horizontal="right" vertical="center"/>
    </xf>
    <xf numFmtId="0" fontId="14" fillId="9" borderId="10" xfId="0" applyFont="1" applyFill="1" applyBorder="1" applyAlignment="1">
      <alignment horizontal="center" vertical="center"/>
    </xf>
    <xf numFmtId="0" fontId="5" fillId="9" borderId="10" xfId="0" applyFont="1" applyFill="1" applyBorder="1" applyAlignment="1">
      <alignment horizontal="center" vertical="center" wrapText="1"/>
    </xf>
    <xf numFmtId="0" fontId="11" fillId="0" borderId="20" xfId="0" applyFont="1" applyBorder="1" applyAlignment="1">
      <alignment horizontal="center" vertical="center"/>
    </xf>
    <xf numFmtId="0" fontId="4" fillId="0" borderId="20" xfId="0" applyFont="1" applyBorder="1" applyAlignment="1">
      <alignment horizontal="center"/>
    </xf>
    <xf numFmtId="0" fontId="14" fillId="0" borderId="20" xfId="0" applyFont="1" applyBorder="1" applyAlignment="1">
      <alignment horizontal="center" vertical="center"/>
    </xf>
    <xf numFmtId="0" fontId="0" fillId="0" borderId="17" xfId="0" applyBorder="1"/>
    <xf numFmtId="0" fontId="0" fillId="0" borderId="0" xfId="0" applyBorder="1"/>
    <xf numFmtId="0" fontId="7" fillId="7" borderId="1" xfId="0" applyFont="1" applyFill="1" applyBorder="1" applyAlignment="1">
      <alignment horizontal="center" vertical="center"/>
    </xf>
    <xf numFmtId="0" fontId="4" fillId="0" borderId="20" xfId="0" applyFont="1" applyBorder="1" applyAlignment="1">
      <alignment horizontal="center" vertical="center"/>
    </xf>
    <xf numFmtId="0" fontId="5" fillId="9" borderId="1" xfId="0" applyFont="1" applyFill="1" applyBorder="1" applyAlignment="1">
      <alignment horizontal="center" vertical="center" wrapText="1"/>
    </xf>
    <xf numFmtId="3" fontId="4" fillId="0" borderId="1" xfId="0" applyNumberFormat="1" applyFont="1" applyBorder="1" applyAlignment="1">
      <alignment horizontal="right"/>
    </xf>
    <xf numFmtId="3" fontId="5" fillId="0" borderId="1" xfId="0" applyNumberFormat="1" applyFont="1" applyBorder="1" applyAlignment="1">
      <alignment horizontal="right" vertical="top"/>
    </xf>
    <xf numFmtId="4" fontId="4" fillId="0" borderId="1" xfId="0" applyNumberFormat="1" applyFont="1" applyBorder="1" applyAlignment="1"/>
    <xf numFmtId="3" fontId="4" fillId="0" borderId="1" xfId="0" applyNumberFormat="1" applyFont="1" applyBorder="1" applyAlignment="1">
      <alignment horizontal="right" vertical="center"/>
    </xf>
    <xf numFmtId="2" fontId="15" fillId="0" borderId="1" xfId="0" applyNumberFormat="1" applyFont="1" applyBorder="1" applyAlignment="1">
      <alignment horizontal="right" vertical="center"/>
    </xf>
    <xf numFmtId="10" fontId="17" fillId="0" borderId="1" xfId="2" applyNumberFormat="1" applyFont="1" applyBorder="1" applyAlignment="1">
      <alignment horizontal="right" vertical="center"/>
    </xf>
    <xf numFmtId="10" fontId="4" fillId="0" borderId="1" xfId="0" applyNumberFormat="1" applyFont="1" applyBorder="1" applyAlignment="1">
      <alignment horizontal="right"/>
    </xf>
    <xf numFmtId="3" fontId="5" fillId="0" borderId="1" xfId="0" applyNumberFormat="1" applyFont="1" applyBorder="1" applyAlignment="1">
      <alignment horizontal="right"/>
    </xf>
    <xf numFmtId="10" fontId="5" fillId="0" borderId="1" xfId="0" applyNumberFormat="1" applyFont="1" applyBorder="1" applyAlignment="1">
      <alignment horizontal="right"/>
    </xf>
    <xf numFmtId="0" fontId="15" fillId="0" borderId="20" xfId="0" applyFont="1" applyBorder="1" applyAlignment="1">
      <alignment horizontal="center" vertical="center"/>
    </xf>
    <xf numFmtId="3" fontId="15" fillId="0" borderId="1" xfId="0" applyNumberFormat="1" applyFont="1" applyBorder="1" applyAlignment="1">
      <alignment horizontal="right" vertical="center"/>
    </xf>
    <xf numFmtId="10" fontId="15" fillId="0" borderId="1" xfId="0" applyNumberFormat="1" applyFont="1" applyBorder="1" applyAlignment="1">
      <alignment horizontal="right" vertical="center"/>
    </xf>
    <xf numFmtId="0" fontId="4" fillId="0" borderId="20" xfId="0" applyFont="1" applyBorder="1"/>
    <xf numFmtId="10" fontId="4" fillId="0" borderId="1" xfId="2" applyNumberFormat="1" applyFont="1" applyBorder="1"/>
    <xf numFmtId="0" fontId="5" fillId="0" borderId="20" xfId="0" applyFont="1" applyBorder="1" applyAlignment="1">
      <alignment horizontal="center"/>
    </xf>
    <xf numFmtId="2" fontId="5" fillId="0" borderId="1" xfId="0" applyNumberFormat="1" applyFont="1" applyBorder="1" applyAlignment="1">
      <alignment horizontal="right"/>
    </xf>
    <xf numFmtId="0" fontId="2" fillId="0" borderId="0" xfId="0" applyFont="1"/>
    <xf numFmtId="0" fontId="2" fillId="0" borderId="0" xfId="0" applyFont="1" applyAlignment="1">
      <alignment vertical="top"/>
    </xf>
    <xf numFmtId="0" fontId="2" fillId="0" borderId="17" xfId="0" applyFont="1" applyBorder="1"/>
    <xf numFmtId="0" fontId="2" fillId="0" borderId="0" xfId="0" applyFont="1" applyBorder="1"/>
    <xf numFmtId="0" fontId="2" fillId="0" borderId="20" xfId="0" applyFont="1" applyBorder="1" applyAlignment="1">
      <alignment horizontal="center" vertical="center"/>
    </xf>
    <xf numFmtId="0" fontId="2" fillId="0" borderId="0" xfId="0" applyFont="1" applyFill="1"/>
    <xf numFmtId="0" fontId="2" fillId="0" borderId="17" xfId="0" applyFont="1" applyBorder="1" applyAlignment="1">
      <alignment horizontal="center"/>
    </xf>
    <xf numFmtId="0" fontId="2" fillId="0" borderId="0" xfId="0" applyFont="1" applyBorder="1" applyAlignment="1">
      <alignment horizontal="left"/>
    </xf>
    <xf numFmtId="3" fontId="2" fillId="0" borderId="0" xfId="0" applyNumberFormat="1" applyFont="1" applyBorder="1" applyAlignment="1">
      <alignment horizontal="center"/>
    </xf>
    <xf numFmtId="10" fontId="2" fillId="0" borderId="0" xfId="0" applyNumberFormat="1" applyFont="1" applyBorder="1" applyAlignment="1">
      <alignment horizontal="center"/>
    </xf>
    <xf numFmtId="10" fontId="2" fillId="0" borderId="0" xfId="0" applyNumberFormat="1" applyFont="1" applyBorder="1"/>
    <xf numFmtId="4" fontId="14" fillId="0" borderId="1" xfId="0" applyNumberFormat="1" applyFont="1" applyBorder="1" applyAlignment="1">
      <alignment horizontal="right" vertical="center"/>
    </xf>
    <xf numFmtId="2" fontId="14" fillId="0" borderId="1" xfId="0" applyNumberFormat="1" applyFont="1" applyBorder="1" applyAlignment="1">
      <alignment horizontal="center" vertical="center"/>
    </xf>
    <xf numFmtId="0" fontId="4" fillId="2" borderId="1" xfId="0" applyFont="1" applyFill="1" applyBorder="1" applyAlignment="1">
      <alignment horizontal="center" vertical="center"/>
    </xf>
    <xf numFmtId="3" fontId="4" fillId="2" borderId="1" xfId="0" applyNumberFormat="1" applyFont="1" applyFill="1" applyBorder="1" applyAlignment="1">
      <alignment horizontal="right" vertical="center"/>
    </xf>
    <xf numFmtId="10" fontId="4" fillId="2" borderId="1" xfId="2" applyNumberFormat="1" applyFont="1" applyFill="1" applyBorder="1" applyAlignment="1">
      <alignment horizontal="right" vertical="center"/>
    </xf>
    <xf numFmtId="0" fontId="5" fillId="2" borderId="1" xfId="0" applyFont="1" applyFill="1" applyBorder="1" applyAlignment="1">
      <alignment horizontal="center" vertical="center"/>
    </xf>
    <xf numFmtId="3" fontId="5" fillId="2" borderId="1" xfId="0" applyNumberFormat="1" applyFont="1" applyFill="1" applyBorder="1" applyAlignment="1">
      <alignment horizontal="right" vertical="center"/>
    </xf>
    <xf numFmtId="10" fontId="5" fillId="2" borderId="1" xfId="2" applyNumberFormat="1" applyFont="1" applyFill="1" applyBorder="1" applyAlignment="1">
      <alignment horizontal="right" vertical="center"/>
    </xf>
    <xf numFmtId="0" fontId="4" fillId="11" borderId="1" xfId="0" applyFont="1" applyFill="1" applyBorder="1" applyAlignment="1">
      <alignment horizontal="center" vertical="center"/>
    </xf>
    <xf numFmtId="3" fontId="4" fillId="11" borderId="1" xfId="0" applyNumberFormat="1" applyFont="1" applyFill="1" applyBorder="1" applyAlignment="1">
      <alignment horizontal="right" vertical="center"/>
    </xf>
    <xf numFmtId="10" fontId="4" fillId="11" borderId="1" xfId="2" applyNumberFormat="1" applyFont="1" applyFill="1" applyBorder="1" applyAlignment="1">
      <alignment horizontal="right" vertical="center"/>
    </xf>
    <xf numFmtId="0" fontId="4" fillId="0" borderId="1" xfId="0" applyFont="1" applyBorder="1" applyAlignment="1">
      <alignment horizontal="right" vertical="center"/>
    </xf>
    <xf numFmtId="2" fontId="4" fillId="0" borderId="1" xfId="0" applyNumberFormat="1" applyFont="1" applyBorder="1" applyAlignment="1">
      <alignment horizontal="right" vertical="center"/>
    </xf>
    <xf numFmtId="4" fontId="4" fillId="0" borderId="1" xfId="0" applyNumberFormat="1" applyFont="1" applyBorder="1" applyAlignment="1">
      <alignment horizontal="right" vertical="center"/>
    </xf>
    <xf numFmtId="0" fontId="22" fillId="0" borderId="17" xfId="1" applyFont="1" applyBorder="1" applyAlignment="1">
      <alignment vertical="center"/>
    </xf>
    <xf numFmtId="2" fontId="5" fillId="0" borderId="1" xfId="0" applyNumberFormat="1" applyFont="1" applyBorder="1" applyAlignment="1">
      <alignment horizontal="right" vertical="center"/>
    </xf>
    <xf numFmtId="0" fontId="2" fillId="0" borderId="25" xfId="0" applyFont="1" applyBorder="1"/>
    <xf numFmtId="0" fontId="2" fillId="0" borderId="26" xfId="0" applyFont="1" applyBorder="1"/>
    <xf numFmtId="0" fontId="5" fillId="0" borderId="1" xfId="0" applyFont="1" applyBorder="1" applyAlignment="1">
      <alignment horizontal="right" vertical="center"/>
    </xf>
    <xf numFmtId="0" fontId="5" fillId="0" borderId="1" xfId="0" applyFont="1" applyBorder="1" applyAlignment="1">
      <alignment horizontal="right" vertical="center" wrapText="1"/>
    </xf>
    <xf numFmtId="3" fontId="2" fillId="0" borderId="1" xfId="0" applyNumberFormat="1" applyFont="1" applyBorder="1"/>
    <xf numFmtId="2" fontId="2" fillId="0" borderId="1" xfId="0" applyNumberFormat="1" applyFont="1" applyBorder="1"/>
    <xf numFmtId="2" fontId="5" fillId="10" borderId="1" xfId="0" applyNumberFormat="1" applyFont="1" applyFill="1" applyBorder="1" applyAlignment="1">
      <alignment horizontal="center" vertical="center"/>
    </xf>
    <xf numFmtId="0" fontId="5" fillId="12" borderId="28" xfId="0" applyFont="1" applyFill="1" applyBorder="1" applyAlignment="1">
      <alignment vertical="center" wrapText="1"/>
    </xf>
    <xf numFmtId="0" fontId="5" fillId="12" borderId="2" xfId="0" applyFont="1" applyFill="1" applyBorder="1" applyAlignment="1">
      <alignment vertical="center" wrapText="1"/>
    </xf>
    <xf numFmtId="0" fontId="7" fillId="7" borderId="10" xfId="0" applyFont="1" applyFill="1" applyBorder="1" applyAlignment="1">
      <alignment vertical="center" wrapText="1"/>
    </xf>
    <xf numFmtId="0" fontId="5" fillId="0" borderId="20" xfId="0" applyFont="1" applyBorder="1" applyAlignment="1">
      <alignment horizontal="center" vertical="center"/>
    </xf>
    <xf numFmtId="0" fontId="4" fillId="10" borderId="20" xfId="0" applyFont="1" applyFill="1" applyBorder="1" applyAlignment="1">
      <alignment vertical="center"/>
    </xf>
    <xf numFmtId="0" fontId="0" fillId="0" borderId="18" xfId="0" applyBorder="1"/>
    <xf numFmtId="0" fontId="0" fillId="0" borderId="25" xfId="0" applyBorder="1"/>
    <xf numFmtId="0" fontId="0" fillId="0" borderId="26" xfId="0" applyBorder="1"/>
    <xf numFmtId="0" fontId="0" fillId="0" borderId="27" xfId="0" applyBorder="1"/>
    <xf numFmtId="0" fontId="0" fillId="0" borderId="0" xfId="0" applyAlignment="1">
      <alignment horizontal="left" vertical="center"/>
    </xf>
    <xf numFmtId="0" fontId="24" fillId="0" borderId="0" xfId="0" applyFont="1" applyAlignment="1">
      <alignment horizontal="center" vertical="center"/>
    </xf>
    <xf numFmtId="4" fontId="24" fillId="0" borderId="1" xfId="0" applyNumberFormat="1" applyFont="1" applyBorder="1" applyAlignment="1">
      <alignment vertical="center"/>
    </xf>
    <xf numFmtId="0" fontId="25" fillId="0" borderId="1" xfId="0" applyFont="1" applyBorder="1" applyAlignment="1">
      <alignment horizontal="center" vertical="center"/>
    </xf>
    <xf numFmtId="3" fontId="25" fillId="0" borderId="1" xfId="0" applyNumberFormat="1" applyFont="1" applyBorder="1" applyAlignment="1">
      <alignment vertical="center"/>
    </xf>
    <xf numFmtId="4" fontId="25" fillId="0" borderId="1" xfId="0" applyNumberFormat="1" applyFont="1" applyBorder="1" applyAlignment="1">
      <alignment vertical="center"/>
    </xf>
    <xf numFmtId="2" fontId="24" fillId="0" borderId="1" xfId="0" applyNumberFormat="1" applyFont="1" applyBorder="1" applyAlignment="1">
      <alignment vertical="center"/>
    </xf>
    <xf numFmtId="0" fontId="24" fillId="0" borderId="1" xfId="0" applyFont="1" applyBorder="1" applyAlignment="1">
      <alignment horizontal="center" vertical="center"/>
    </xf>
    <xf numFmtId="2" fontId="25" fillId="0" borderId="1" xfId="0" applyNumberFormat="1" applyFont="1" applyBorder="1" applyAlignment="1">
      <alignment vertical="center"/>
    </xf>
    <xf numFmtId="3" fontId="24" fillId="0" borderId="1" xfId="0" applyNumberFormat="1" applyFont="1" applyBorder="1" applyAlignment="1">
      <alignment vertical="center"/>
    </xf>
    <xf numFmtId="0" fontId="25" fillId="0" borderId="1" xfId="0" applyFont="1" applyBorder="1" applyAlignment="1">
      <alignment vertical="center"/>
    </xf>
    <xf numFmtId="0" fontId="24" fillId="12" borderId="1" xfId="0" applyFont="1" applyFill="1" applyBorder="1" applyAlignment="1">
      <alignment horizontal="center" vertical="center"/>
    </xf>
    <xf numFmtId="3" fontId="27" fillId="0" borderId="1" xfId="0" applyNumberFormat="1" applyFont="1" applyBorder="1" applyAlignment="1">
      <alignment vertical="center"/>
    </xf>
    <xf numFmtId="4" fontId="27" fillId="0" borderId="1" xfId="0" applyNumberFormat="1" applyFont="1" applyBorder="1" applyAlignment="1">
      <alignment vertical="center"/>
    </xf>
    <xf numFmtId="3" fontId="29" fillId="12" borderId="1" xfId="0" applyNumberFormat="1" applyFont="1" applyFill="1" applyBorder="1" applyAlignment="1">
      <alignment vertical="center"/>
    </xf>
    <xf numFmtId="3" fontId="28" fillId="12" borderId="1" xfId="0" applyNumberFormat="1" applyFont="1" applyFill="1" applyBorder="1" applyAlignment="1">
      <alignment vertical="center"/>
    </xf>
    <xf numFmtId="10" fontId="28" fillId="0" borderId="1" xfId="2" applyNumberFormat="1" applyFont="1" applyBorder="1" applyAlignment="1">
      <alignment vertical="center"/>
    </xf>
    <xf numFmtId="10" fontId="28" fillId="0" borderId="1" xfId="0" applyNumberFormat="1" applyFont="1" applyBorder="1" applyAlignment="1">
      <alignment vertical="center"/>
    </xf>
    <xf numFmtId="10" fontId="29" fillId="0" borderId="1" xfId="2" applyNumberFormat="1" applyFont="1" applyBorder="1" applyAlignment="1">
      <alignment vertical="center"/>
    </xf>
    <xf numFmtId="2" fontId="29" fillId="0" borderId="1" xfId="0" applyNumberFormat="1" applyFont="1" applyBorder="1" applyAlignment="1">
      <alignment horizontal="right" vertical="center"/>
    </xf>
    <xf numFmtId="10" fontId="29" fillId="0" borderId="1" xfId="0" applyNumberFormat="1" applyFont="1" applyBorder="1" applyAlignment="1">
      <alignment vertical="center"/>
    </xf>
    <xf numFmtId="0" fontId="25" fillId="9" borderId="1" xfId="0" applyFont="1" applyFill="1" applyBorder="1" applyAlignment="1">
      <alignment horizontal="center" vertical="center"/>
    </xf>
    <xf numFmtId="0" fontId="25" fillId="9" borderId="1" xfId="0" applyFont="1" applyFill="1" applyBorder="1" applyAlignment="1">
      <alignment horizontal="center" vertical="center" wrapText="1"/>
    </xf>
    <xf numFmtId="10" fontId="24" fillId="0" borderId="1" xfId="2" applyNumberFormat="1" applyFont="1" applyBorder="1" applyAlignment="1">
      <alignment vertical="center"/>
    </xf>
    <xf numFmtId="10" fontId="25" fillId="0" borderId="1" xfId="2" applyNumberFormat="1" applyFont="1" applyBorder="1" applyAlignment="1">
      <alignment vertical="center"/>
    </xf>
    <xf numFmtId="0" fontId="24" fillId="12" borderId="0" xfId="0" applyFont="1" applyFill="1" applyBorder="1" applyAlignment="1">
      <alignment horizontal="center" vertical="center"/>
    </xf>
    <xf numFmtId="3" fontId="27" fillId="0" borderId="0" xfId="0" applyNumberFormat="1" applyFont="1" applyBorder="1" applyAlignment="1">
      <alignment vertical="center"/>
    </xf>
    <xf numFmtId="4" fontId="27" fillId="0" borderId="0" xfId="0" applyNumberFormat="1" applyFont="1" applyBorder="1" applyAlignment="1">
      <alignment vertical="center"/>
    </xf>
    <xf numFmtId="2" fontId="29" fillId="0" borderId="0" xfId="0" applyNumberFormat="1" applyFont="1" applyBorder="1" applyAlignment="1">
      <alignment horizontal="right" vertical="center"/>
    </xf>
    <xf numFmtId="2" fontId="24" fillId="12" borderId="1" xfId="0" applyNumberFormat="1" applyFont="1" applyFill="1" applyBorder="1" applyAlignment="1">
      <alignment vertical="center"/>
    </xf>
    <xf numFmtId="0" fontId="24" fillId="0" borderId="0" xfId="0" applyFont="1" applyAlignment="1">
      <alignment vertical="center"/>
    </xf>
    <xf numFmtId="0" fontId="27" fillId="0" borderId="0" xfId="0" applyFont="1" applyBorder="1" applyAlignment="1">
      <alignment horizontal="left" vertical="center"/>
    </xf>
    <xf numFmtId="3" fontId="24" fillId="12" borderId="1" xfId="0" applyNumberFormat="1" applyFont="1" applyFill="1" applyBorder="1" applyAlignment="1">
      <alignment vertical="center"/>
    </xf>
    <xf numFmtId="3" fontId="24" fillId="0" borderId="1" xfId="0" applyNumberFormat="1" applyFont="1" applyFill="1" applyBorder="1" applyAlignment="1">
      <alignment vertical="center"/>
    </xf>
    <xf numFmtId="2" fontId="24" fillId="0" borderId="0" xfId="0" applyNumberFormat="1" applyFont="1" applyBorder="1" applyAlignment="1">
      <alignment vertical="center"/>
    </xf>
    <xf numFmtId="0" fontId="24" fillId="0" borderId="0" xfId="0" applyFont="1" applyBorder="1" applyAlignment="1">
      <alignment horizontal="center" vertical="center"/>
    </xf>
    <xf numFmtId="0" fontId="25" fillId="0" borderId="0" xfId="0" applyFont="1" applyBorder="1" applyAlignment="1">
      <alignment vertical="center"/>
    </xf>
    <xf numFmtId="3" fontId="25" fillId="0" borderId="0" xfId="0" applyNumberFormat="1" applyFont="1" applyBorder="1" applyAlignment="1">
      <alignment vertical="center"/>
    </xf>
    <xf numFmtId="2" fontId="25" fillId="0" borderId="0" xfId="0" applyNumberFormat="1" applyFont="1" applyBorder="1" applyAlignment="1">
      <alignment vertical="center"/>
    </xf>
    <xf numFmtId="0" fontId="24" fillId="0" borderId="1" xfId="0" applyFont="1" applyFill="1" applyBorder="1" applyAlignment="1">
      <alignment horizontal="center" vertical="center"/>
    </xf>
    <xf numFmtId="2" fontId="24" fillId="0" borderId="1" xfId="0" applyNumberFormat="1" applyFont="1" applyFill="1" applyBorder="1" applyAlignment="1">
      <alignment vertical="center"/>
    </xf>
    <xf numFmtId="0" fontId="24" fillId="0" borderId="0" xfId="0" applyFont="1" applyFill="1" applyAlignment="1">
      <alignment vertical="center"/>
    </xf>
    <xf numFmtId="3" fontId="25" fillId="0" borderId="1" xfId="0" applyNumberFormat="1" applyFont="1" applyFill="1" applyBorder="1" applyAlignment="1">
      <alignment vertical="center"/>
    </xf>
    <xf numFmtId="2" fontId="25" fillId="0" borderId="1" xfId="0" applyNumberFormat="1" applyFont="1" applyFill="1" applyBorder="1" applyAlignment="1">
      <alignment vertical="center"/>
    </xf>
    <xf numFmtId="4" fontId="24" fillId="12" borderId="1" xfId="0" applyNumberFormat="1" applyFont="1" applyFill="1" applyBorder="1" applyAlignment="1">
      <alignment vertical="center"/>
    </xf>
    <xf numFmtId="4" fontId="24" fillId="0" borderId="1" xfId="0" applyNumberFormat="1" applyFont="1" applyFill="1" applyBorder="1" applyAlignment="1">
      <alignment vertical="center"/>
    </xf>
    <xf numFmtId="0" fontId="25" fillId="0" borderId="1" xfId="0" applyFont="1" applyFill="1" applyBorder="1" applyAlignment="1">
      <alignment horizontal="center" vertical="center"/>
    </xf>
    <xf numFmtId="0" fontId="25" fillId="0" borderId="1" xfId="0" applyFont="1" applyFill="1" applyBorder="1" applyAlignment="1">
      <alignment vertical="center"/>
    </xf>
    <xf numFmtId="0" fontId="25" fillId="9" borderId="1" xfId="0" applyFont="1" applyFill="1" applyBorder="1" applyAlignment="1">
      <alignment horizontal="center" vertical="center"/>
    </xf>
    <xf numFmtId="3" fontId="9" fillId="7" borderId="1" xfId="0" applyNumberFormat="1" applyFont="1" applyFill="1" applyBorder="1" applyAlignment="1">
      <alignment horizontal="center" vertical="center" wrapText="1"/>
    </xf>
    <xf numFmtId="0" fontId="8" fillId="7" borderId="1" xfId="0" applyFont="1" applyFill="1" applyBorder="1" applyAlignment="1">
      <alignment horizontal="center" vertical="center" wrapText="1"/>
    </xf>
    <xf numFmtId="0" fontId="8" fillId="7" borderId="1" xfId="0" applyFont="1" applyFill="1" applyBorder="1" applyAlignment="1">
      <alignment horizontal="center" vertical="center"/>
    </xf>
    <xf numFmtId="3" fontId="7" fillId="7" borderId="1" xfId="0" applyNumberFormat="1" applyFont="1" applyFill="1" applyBorder="1" applyAlignment="1">
      <alignment horizontal="center" vertical="center"/>
    </xf>
    <xf numFmtId="3" fontId="7" fillId="7" borderId="1" xfId="0" applyNumberFormat="1" applyFont="1" applyFill="1" applyBorder="1" applyAlignment="1">
      <alignment horizontal="center" vertical="center" wrapText="1"/>
    </xf>
    <xf numFmtId="0" fontId="6" fillId="7" borderId="3" xfId="0" applyFont="1" applyFill="1" applyBorder="1" applyAlignment="1">
      <alignment horizontal="center" vertical="center"/>
    </xf>
    <xf numFmtId="0" fontId="6" fillId="7" borderId="5" xfId="0" applyFont="1" applyFill="1" applyBorder="1" applyAlignment="1">
      <alignment horizontal="center" vertical="center"/>
    </xf>
    <xf numFmtId="3" fontId="3" fillId="7" borderId="3" xfId="0" applyNumberFormat="1" applyFont="1" applyFill="1" applyBorder="1" applyAlignment="1">
      <alignment horizontal="center" vertical="center"/>
    </xf>
    <xf numFmtId="3" fontId="3" fillId="7" borderId="4" xfId="0" applyNumberFormat="1" applyFont="1" applyFill="1" applyBorder="1" applyAlignment="1">
      <alignment horizontal="center" vertical="center"/>
    </xf>
    <xf numFmtId="3" fontId="3" fillId="7" borderId="5" xfId="0" applyNumberFormat="1" applyFont="1" applyFill="1" applyBorder="1" applyAlignment="1">
      <alignment horizontal="center" vertical="center"/>
    </xf>
    <xf numFmtId="0" fontId="10" fillId="7" borderId="0" xfId="0" applyFont="1" applyFill="1" applyAlignment="1">
      <alignment horizontal="center" vertical="center"/>
    </xf>
    <xf numFmtId="0" fontId="7" fillId="7" borderId="1" xfId="0" applyFont="1" applyFill="1" applyBorder="1" applyAlignment="1">
      <alignment horizontal="center" vertical="center"/>
    </xf>
    <xf numFmtId="0" fontId="4" fillId="0" borderId="1" xfId="0" applyFont="1" applyBorder="1" applyAlignment="1">
      <alignment horizontal="left" vertical="center"/>
    </xf>
    <xf numFmtId="0" fontId="2" fillId="0" borderId="14" xfId="0" applyFont="1" applyBorder="1" applyAlignment="1">
      <alignment horizontal="center"/>
    </xf>
    <xf numFmtId="0" fontId="2" fillId="0" borderId="7" xfId="0" applyFont="1" applyBorder="1" applyAlignment="1">
      <alignment horizontal="center"/>
    </xf>
    <xf numFmtId="0" fontId="2" fillId="0" borderId="8" xfId="0" applyFont="1" applyBorder="1" applyAlignment="1">
      <alignment horizontal="center"/>
    </xf>
    <xf numFmtId="0" fontId="2" fillId="0" borderId="0" xfId="0" applyFont="1" applyBorder="1" applyAlignment="1">
      <alignment horizontal="center"/>
    </xf>
    <xf numFmtId="0" fontId="3" fillId="7" borderId="15" xfId="0" applyFont="1" applyFill="1" applyBorder="1" applyAlignment="1">
      <alignment horizontal="center"/>
    </xf>
    <xf numFmtId="0" fontId="3" fillId="7" borderId="16" xfId="0" applyFont="1" applyFill="1" applyBorder="1" applyAlignment="1">
      <alignment horizontal="center"/>
    </xf>
    <xf numFmtId="0" fontId="3" fillId="8" borderId="19" xfId="0" applyFont="1" applyFill="1" applyBorder="1" applyAlignment="1">
      <alignment horizontal="center"/>
    </xf>
    <xf numFmtId="0" fontId="3" fillId="8" borderId="2" xfId="0" applyFont="1" applyFill="1" applyBorder="1" applyAlignment="1">
      <alignment horizontal="center"/>
    </xf>
    <xf numFmtId="0" fontId="2" fillId="0" borderId="20" xfId="0" applyFont="1" applyBorder="1" applyAlignment="1">
      <alignment horizontal="justify" vertical="top" wrapText="1"/>
    </xf>
    <xf numFmtId="0" fontId="2" fillId="0" borderId="1" xfId="0" applyFont="1" applyBorder="1" applyAlignment="1">
      <alignment horizontal="justify" vertical="top" wrapText="1"/>
    </xf>
    <xf numFmtId="0" fontId="11" fillId="9" borderId="20" xfId="0" applyFont="1" applyFill="1" applyBorder="1" applyAlignment="1">
      <alignment horizontal="center"/>
    </xf>
    <xf numFmtId="0" fontId="11" fillId="9" borderId="1" xfId="0" applyFont="1" applyFill="1" applyBorder="1" applyAlignment="1">
      <alignment horizontal="center"/>
    </xf>
    <xf numFmtId="0" fontId="2" fillId="0" borderId="1" xfId="0" applyFont="1" applyBorder="1" applyAlignment="1">
      <alignment horizontal="justify" vertical="justify" wrapText="1"/>
    </xf>
    <xf numFmtId="0" fontId="5" fillId="0" borderId="3" xfId="0" applyFont="1" applyBorder="1" applyAlignment="1">
      <alignment horizontal="left" vertical="top"/>
    </xf>
    <xf numFmtId="0" fontId="5" fillId="0" borderId="4" xfId="0" applyFont="1" applyBorder="1" applyAlignment="1">
      <alignment horizontal="left" vertical="top"/>
    </xf>
    <xf numFmtId="0" fontId="5" fillId="0" borderId="5" xfId="0" applyFont="1" applyBorder="1" applyAlignment="1">
      <alignment horizontal="left" vertical="top"/>
    </xf>
    <xf numFmtId="0" fontId="4" fillId="0" borderId="1" xfId="0" applyFont="1" applyBorder="1" applyAlignment="1">
      <alignment horizontal="left"/>
    </xf>
    <xf numFmtId="0" fontId="5" fillId="9" borderId="20" xfId="0" applyFont="1" applyFill="1" applyBorder="1" applyAlignment="1">
      <alignment horizontal="center" vertical="center"/>
    </xf>
    <xf numFmtId="0" fontId="5" fillId="9" borderId="3" xfId="0" applyFont="1" applyFill="1" applyBorder="1" applyAlignment="1">
      <alignment horizontal="center" vertical="center"/>
    </xf>
    <xf numFmtId="0" fontId="5" fillId="9" borderId="5" xfId="0" applyFont="1" applyFill="1" applyBorder="1" applyAlignment="1">
      <alignment horizontal="center" vertical="center"/>
    </xf>
    <xf numFmtId="0" fontId="5" fillId="9" borderId="1" xfId="0" applyFont="1" applyFill="1" applyBorder="1" applyAlignment="1">
      <alignment horizontal="center" vertical="center"/>
    </xf>
    <xf numFmtId="0" fontId="2" fillId="0" borderId="0" xfId="0" applyFont="1" applyBorder="1" applyAlignment="1">
      <alignment horizontal="left" vertical="top" wrapText="1"/>
    </xf>
    <xf numFmtId="0" fontId="4" fillId="0" borderId="1" xfId="0" applyFont="1" applyBorder="1" applyAlignment="1">
      <alignment horizontal="left" vertical="center" wrapText="1"/>
    </xf>
    <xf numFmtId="0" fontId="4" fillId="0" borderId="20" xfId="0" applyFont="1" applyBorder="1" applyAlignment="1">
      <alignment horizontal="center" vertical="center"/>
    </xf>
    <xf numFmtId="3" fontId="4" fillId="0" borderId="1" xfId="0" applyNumberFormat="1" applyFont="1" applyBorder="1" applyAlignment="1">
      <alignment horizontal="right" vertical="center"/>
    </xf>
    <xf numFmtId="0" fontId="5" fillId="0" borderId="1" xfId="0" applyFont="1" applyBorder="1" applyAlignment="1">
      <alignment horizontal="left"/>
    </xf>
    <xf numFmtId="0" fontId="14" fillId="0" borderId="1" xfId="0" applyFont="1" applyBorder="1" applyAlignment="1">
      <alignment horizontal="left" vertical="center"/>
    </xf>
    <xf numFmtId="0" fontId="2" fillId="0" borderId="11" xfId="0" applyFont="1" applyBorder="1" applyAlignment="1">
      <alignment horizontal="center"/>
    </xf>
    <xf numFmtId="0" fontId="2" fillId="0" borderId="9" xfId="0" applyFont="1" applyBorder="1" applyAlignment="1">
      <alignment horizontal="center"/>
    </xf>
    <xf numFmtId="0" fontId="14" fillId="0" borderId="1" xfId="0" applyFont="1" applyBorder="1" applyAlignment="1">
      <alignment horizontal="left" vertical="center" wrapText="1"/>
    </xf>
    <xf numFmtId="0" fontId="15" fillId="0" borderId="1" xfId="0" applyFont="1" applyBorder="1" applyAlignment="1">
      <alignment horizontal="left" vertical="center" wrapText="1"/>
    </xf>
    <xf numFmtId="0" fontId="5" fillId="9" borderId="1" xfId="0" applyFont="1" applyFill="1" applyBorder="1" applyAlignment="1">
      <alignment horizontal="center" vertical="center" wrapText="1"/>
    </xf>
    <xf numFmtId="0" fontId="5" fillId="9" borderId="23" xfId="0" applyFont="1" applyFill="1" applyBorder="1" applyAlignment="1">
      <alignment horizontal="center" vertical="center"/>
    </xf>
    <xf numFmtId="0" fontId="5" fillId="9" borderId="10" xfId="0" applyFont="1" applyFill="1" applyBorder="1" applyAlignment="1">
      <alignment horizontal="center" vertical="center"/>
    </xf>
    <xf numFmtId="0" fontId="5" fillId="9" borderId="24" xfId="0" applyFont="1" applyFill="1" applyBorder="1" applyAlignment="1">
      <alignment horizontal="center" vertical="center"/>
    </xf>
    <xf numFmtId="0" fontId="5" fillId="9" borderId="14" xfId="0" applyFont="1" applyFill="1" applyBorder="1" applyAlignment="1">
      <alignment horizontal="center" vertical="center"/>
    </xf>
    <xf numFmtId="0" fontId="5" fillId="9" borderId="7" xfId="0" applyFont="1" applyFill="1" applyBorder="1" applyAlignment="1">
      <alignment horizontal="center" vertical="center"/>
    </xf>
    <xf numFmtId="0" fontId="5" fillId="9" borderId="12" xfId="0" applyFont="1" applyFill="1" applyBorder="1" applyAlignment="1">
      <alignment horizontal="center" vertical="center"/>
    </xf>
    <xf numFmtId="0" fontId="5" fillId="9" borderId="8" xfId="0" applyFont="1" applyFill="1" applyBorder="1" applyAlignment="1">
      <alignment horizontal="center" vertical="center"/>
    </xf>
    <xf numFmtId="0" fontId="5" fillId="9" borderId="0" xfId="0" applyFont="1" applyFill="1" applyBorder="1" applyAlignment="1">
      <alignment horizontal="center" vertical="center"/>
    </xf>
    <xf numFmtId="0" fontId="5" fillId="9" borderId="13" xfId="0" applyFont="1" applyFill="1" applyBorder="1" applyAlignment="1">
      <alignment horizontal="center" vertical="center"/>
    </xf>
    <xf numFmtId="0" fontId="5" fillId="9" borderId="4" xfId="0" applyFont="1" applyFill="1" applyBorder="1" applyAlignment="1">
      <alignment horizontal="center" vertical="center"/>
    </xf>
    <xf numFmtId="0" fontId="5" fillId="9" borderId="3" xfId="0" applyFont="1" applyFill="1" applyBorder="1" applyAlignment="1">
      <alignment horizontal="center" vertical="center" wrapText="1"/>
    </xf>
    <xf numFmtId="0" fontId="5" fillId="9" borderId="5" xfId="0" applyFont="1" applyFill="1" applyBorder="1" applyAlignment="1">
      <alignment horizontal="center" vertical="center" wrapText="1"/>
    </xf>
    <xf numFmtId="0" fontId="14" fillId="0" borderId="3" xfId="0" applyFont="1" applyBorder="1" applyAlignment="1">
      <alignment horizontal="left" vertical="center"/>
    </xf>
    <xf numFmtId="0" fontId="14" fillId="0" borderId="4" xfId="0" applyFont="1" applyBorder="1" applyAlignment="1">
      <alignment horizontal="left" vertical="center"/>
    </xf>
    <xf numFmtId="0" fontId="14" fillId="0" borderId="5" xfId="0" applyFont="1" applyBorder="1" applyAlignment="1">
      <alignment horizontal="left" vertical="center"/>
    </xf>
    <xf numFmtId="0" fontId="15" fillId="0" borderId="3" xfId="0" applyFont="1" applyBorder="1" applyAlignment="1">
      <alignment horizontal="left" vertical="center"/>
    </xf>
    <xf numFmtId="0" fontId="15" fillId="0" borderId="4" xfId="0" applyFont="1" applyBorder="1" applyAlignment="1">
      <alignment horizontal="left" vertical="center"/>
    </xf>
    <xf numFmtId="0" fontId="15" fillId="0" borderId="5" xfId="0" applyFont="1" applyBorder="1" applyAlignment="1">
      <alignment horizontal="left" vertical="center"/>
    </xf>
    <xf numFmtId="0" fontId="4" fillId="2" borderId="1" xfId="0" applyFont="1" applyFill="1" applyBorder="1" applyAlignment="1">
      <alignment horizontal="left" vertical="center"/>
    </xf>
    <xf numFmtId="0" fontId="5" fillId="2" borderId="1" xfId="0" applyFont="1" applyFill="1" applyBorder="1" applyAlignment="1">
      <alignment horizontal="left" vertical="center"/>
    </xf>
    <xf numFmtId="3" fontId="14" fillId="0" borderId="3" xfId="0" applyNumberFormat="1" applyFont="1" applyBorder="1" applyAlignment="1">
      <alignment horizontal="right" vertical="center"/>
    </xf>
    <xf numFmtId="3" fontId="14" fillId="0" borderId="5" xfId="0" applyNumberFormat="1" applyFont="1" applyBorder="1" applyAlignment="1">
      <alignment horizontal="right" vertical="center"/>
    </xf>
    <xf numFmtId="4" fontId="15" fillId="0" borderId="3" xfId="0" applyNumberFormat="1" applyFont="1" applyBorder="1" applyAlignment="1">
      <alignment horizontal="right" vertical="center"/>
    </xf>
    <xf numFmtId="4" fontId="15" fillId="0" borderId="5" xfId="0" applyNumberFormat="1" applyFont="1" applyBorder="1" applyAlignment="1">
      <alignment horizontal="right" vertical="center"/>
    </xf>
    <xf numFmtId="0" fontId="4" fillId="2" borderId="3" xfId="0" applyFont="1" applyFill="1" applyBorder="1" applyAlignment="1">
      <alignment horizontal="left" vertical="center"/>
    </xf>
    <xf numFmtId="0" fontId="4" fillId="2" borderId="4" xfId="0" applyFont="1" applyFill="1" applyBorder="1" applyAlignment="1">
      <alignment horizontal="left" vertical="center"/>
    </xf>
    <xf numFmtId="0" fontId="4" fillId="2" borderId="5" xfId="0" applyFont="1" applyFill="1" applyBorder="1" applyAlignment="1">
      <alignment horizontal="left" vertical="center"/>
    </xf>
    <xf numFmtId="0" fontId="4" fillId="0" borderId="20" xfId="0" applyFont="1" applyBorder="1" applyAlignment="1">
      <alignment horizontal="center" vertical="top"/>
    </xf>
    <xf numFmtId="0" fontId="4" fillId="0" borderId="1" xfId="0" applyFont="1" applyBorder="1" applyAlignment="1">
      <alignment horizontal="justify" vertical="top" wrapText="1"/>
    </xf>
    <xf numFmtId="0" fontId="4" fillId="0" borderId="1" xfId="0" applyFont="1" applyBorder="1" applyAlignment="1">
      <alignment horizontal="justify" vertical="top"/>
    </xf>
    <xf numFmtId="0" fontId="4" fillId="0" borderId="3" xfId="0" applyFont="1" applyBorder="1" applyAlignment="1">
      <alignment horizontal="left" vertical="top"/>
    </xf>
    <xf numFmtId="0" fontId="4" fillId="0" borderId="4" xfId="0" applyFont="1" applyBorder="1" applyAlignment="1">
      <alignment horizontal="left" vertical="top"/>
    </xf>
    <xf numFmtId="0" fontId="4" fillId="0" borderId="5" xfId="0" applyFont="1" applyBorder="1" applyAlignment="1">
      <alignment horizontal="left" vertical="top"/>
    </xf>
    <xf numFmtId="0" fontId="2" fillId="0" borderId="14"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0" xfId="0" applyFont="1" applyBorder="1" applyAlignment="1">
      <alignment horizontal="center" vertical="center"/>
    </xf>
    <xf numFmtId="0" fontId="2" fillId="0" borderId="11" xfId="0" applyFont="1" applyBorder="1" applyAlignment="1">
      <alignment horizontal="center" vertical="center"/>
    </xf>
    <xf numFmtId="0" fontId="2" fillId="0" borderId="9" xfId="0" applyFont="1" applyBorder="1" applyAlignment="1">
      <alignment horizontal="center" vertical="center"/>
    </xf>
    <xf numFmtId="3" fontId="15" fillId="0" borderId="3" xfId="0" applyNumberFormat="1" applyFont="1" applyBorder="1" applyAlignment="1">
      <alignment horizontal="right" vertical="center"/>
    </xf>
    <xf numFmtId="3" fontId="15" fillId="0" borderId="5" xfId="0" applyNumberFormat="1" applyFont="1" applyBorder="1" applyAlignment="1">
      <alignment horizontal="right" vertical="center"/>
    </xf>
    <xf numFmtId="0" fontId="5" fillId="0" borderId="1" xfId="0" applyFont="1" applyBorder="1" applyAlignment="1">
      <alignment horizontal="left" vertical="center"/>
    </xf>
    <xf numFmtId="0" fontId="3" fillId="7" borderId="29" xfId="0" applyFont="1" applyFill="1" applyBorder="1" applyAlignment="1">
      <alignment horizontal="center"/>
    </xf>
    <xf numFmtId="0" fontId="3" fillId="7" borderId="30" xfId="0" applyFont="1" applyFill="1" applyBorder="1" applyAlignment="1">
      <alignment horizontal="center"/>
    </xf>
    <xf numFmtId="0" fontId="3" fillId="7" borderId="31" xfId="0" applyFont="1" applyFill="1" applyBorder="1" applyAlignment="1">
      <alignment horizontal="center"/>
    </xf>
    <xf numFmtId="0" fontId="20" fillId="9" borderId="17" xfId="0" applyFont="1" applyFill="1" applyBorder="1" applyAlignment="1">
      <alignment horizontal="center" vertical="center"/>
    </xf>
    <xf numFmtId="0" fontId="20" fillId="9" borderId="0" xfId="0" applyFont="1" applyFill="1" applyBorder="1" applyAlignment="1">
      <alignment horizontal="center" vertical="center"/>
    </xf>
    <xf numFmtId="0" fontId="20" fillId="9" borderId="18" xfId="0" applyFont="1" applyFill="1" applyBorder="1" applyAlignment="1">
      <alignment horizontal="center" vertical="center"/>
    </xf>
    <xf numFmtId="0" fontId="0" fillId="0" borderId="17" xfId="0" applyBorder="1" applyAlignment="1">
      <alignment horizontal="left" vertical="center" wrapText="1"/>
    </xf>
    <xf numFmtId="0" fontId="0" fillId="0" borderId="0" xfId="0" applyBorder="1" applyAlignment="1">
      <alignment horizontal="left" vertical="center"/>
    </xf>
    <xf numFmtId="0" fontId="0" fillId="0" borderId="18" xfId="0" applyBorder="1" applyAlignment="1">
      <alignment horizontal="left" vertical="center"/>
    </xf>
    <xf numFmtId="0" fontId="23" fillId="10" borderId="1" xfId="0" applyFont="1" applyFill="1" applyBorder="1" applyAlignment="1">
      <alignment horizontal="right" vertical="center"/>
    </xf>
    <xf numFmtId="0" fontId="25" fillId="5" borderId="1" xfId="0" applyFont="1" applyFill="1" applyBorder="1" applyAlignment="1">
      <alignment horizontal="center" vertical="center"/>
    </xf>
    <xf numFmtId="0" fontId="5" fillId="12" borderId="1" xfId="0" applyFont="1" applyFill="1" applyBorder="1" applyAlignment="1" applyProtection="1">
      <alignment horizontal="left" vertical="center" wrapText="1"/>
      <protection hidden="1"/>
    </xf>
    <xf numFmtId="0" fontId="25" fillId="9" borderId="14" xfId="0" applyFont="1" applyFill="1" applyBorder="1" applyAlignment="1">
      <alignment horizontal="center" vertical="center"/>
    </xf>
    <xf numFmtId="0" fontId="25" fillId="9" borderId="12" xfId="0" applyFont="1" applyFill="1" applyBorder="1" applyAlignment="1">
      <alignment horizontal="center" vertical="center"/>
    </xf>
    <xf numFmtId="0" fontId="25" fillId="9" borderId="11" xfId="0" applyFont="1" applyFill="1" applyBorder="1" applyAlignment="1">
      <alignment horizontal="center" vertical="center"/>
    </xf>
    <xf numFmtId="0" fontId="25" fillId="9" borderId="32" xfId="0" applyFont="1" applyFill="1" applyBorder="1" applyAlignment="1">
      <alignment horizontal="center" vertical="center"/>
    </xf>
    <xf numFmtId="0" fontId="25" fillId="9" borderId="1" xfId="0" applyFont="1" applyFill="1" applyBorder="1" applyAlignment="1">
      <alignment horizontal="center" vertical="center"/>
    </xf>
    <xf numFmtId="0" fontId="24" fillId="9" borderId="1" xfId="0" applyFont="1" applyFill="1" applyBorder="1" applyAlignment="1">
      <alignment horizontal="center" vertical="center"/>
    </xf>
    <xf numFmtId="0" fontId="24" fillId="12" borderId="3" xfId="0" applyFont="1" applyFill="1" applyBorder="1" applyAlignment="1">
      <alignment horizontal="left" vertical="center"/>
    </xf>
    <xf numFmtId="0" fontId="24" fillId="12" borderId="5" xfId="0" applyFont="1" applyFill="1" applyBorder="1" applyAlignment="1">
      <alignment horizontal="left" vertical="center"/>
    </xf>
    <xf numFmtId="0" fontId="25" fillId="0" borderId="3" xfId="0" applyFont="1" applyBorder="1" applyAlignment="1">
      <alignment horizontal="center" vertical="center"/>
    </xf>
    <xf numFmtId="0" fontId="25" fillId="0" borderId="5" xfId="0" applyFont="1" applyBorder="1" applyAlignment="1">
      <alignment horizontal="center" vertical="center"/>
    </xf>
    <xf numFmtId="0" fontId="25" fillId="9" borderId="1" xfId="0" applyFont="1" applyFill="1" applyBorder="1" applyAlignment="1">
      <alignment horizontal="center" vertical="center" wrapText="1"/>
    </xf>
    <xf numFmtId="0" fontId="24" fillId="9" borderId="1" xfId="0" applyFont="1" applyFill="1" applyBorder="1" applyAlignment="1">
      <alignment vertical="center"/>
    </xf>
    <xf numFmtId="0" fontId="26" fillId="7" borderId="1" xfId="0" applyFont="1" applyFill="1" applyBorder="1" applyAlignment="1">
      <alignment horizontal="center" vertical="center"/>
    </xf>
    <xf numFmtId="0" fontId="4" fillId="12" borderId="1" xfId="0" applyFont="1" applyFill="1" applyBorder="1" applyAlignment="1" applyProtection="1">
      <alignment horizontal="left" vertical="center" wrapText="1"/>
      <protection hidden="1"/>
    </xf>
    <xf numFmtId="0" fontId="27" fillId="0" borderId="1" xfId="0" applyFont="1" applyBorder="1" applyAlignment="1">
      <alignment horizontal="left" vertical="center"/>
    </xf>
    <xf numFmtId="0" fontId="24" fillId="0" borderId="1" xfId="0" applyFont="1" applyFill="1" applyBorder="1" applyAlignment="1">
      <alignment horizontal="left" vertical="center"/>
    </xf>
    <xf numFmtId="0" fontId="27" fillId="5" borderId="1" xfId="0" applyFont="1" applyFill="1" applyBorder="1" applyAlignment="1">
      <alignment horizontal="center" vertical="center"/>
    </xf>
    <xf numFmtId="0" fontId="24" fillId="12" borderId="1" xfId="0" applyFont="1" applyFill="1" applyBorder="1" applyAlignment="1">
      <alignment horizontal="left" vertical="center"/>
    </xf>
    <xf numFmtId="0" fontId="25" fillId="0" borderId="1" xfId="0" applyFont="1" applyBorder="1" applyAlignment="1">
      <alignment horizontal="left" vertical="center"/>
    </xf>
    <xf numFmtId="0" fontId="24" fillId="12" borderId="1" xfId="0" applyFont="1" applyFill="1" applyBorder="1" applyAlignment="1">
      <alignment horizontal="left" vertical="center" wrapText="1"/>
    </xf>
    <xf numFmtId="0" fontId="25" fillId="0" borderId="1" xfId="0" applyFont="1" applyFill="1" applyBorder="1" applyAlignment="1">
      <alignment horizontal="center" vertical="center"/>
    </xf>
    <xf numFmtId="0" fontId="24" fillId="0" borderId="1" xfId="0" applyFont="1" applyBorder="1" applyAlignment="1">
      <alignment horizontal="left" vertical="center" wrapText="1"/>
    </xf>
    <xf numFmtId="0" fontId="24" fillId="0" borderId="1" xfId="0" applyFont="1" applyFill="1" applyBorder="1" applyAlignment="1">
      <alignment horizontal="left" vertical="center" wrapText="1"/>
    </xf>
    <xf numFmtId="0" fontId="25" fillId="0" borderId="3" xfId="0" applyFont="1" applyFill="1" applyBorder="1" applyAlignment="1">
      <alignment horizontal="left" vertical="center"/>
    </xf>
    <xf numFmtId="0" fontId="25" fillId="0" borderId="4" xfId="0" applyFont="1" applyFill="1" applyBorder="1" applyAlignment="1">
      <alignment horizontal="left" vertical="center"/>
    </xf>
    <xf numFmtId="0" fontId="25" fillId="0" borderId="5" xfId="0" applyFont="1" applyFill="1" applyBorder="1" applyAlignment="1">
      <alignment horizontal="left" vertical="center"/>
    </xf>
    <xf numFmtId="0" fontId="1" fillId="0" borderId="20" xfId="0" applyFont="1" applyBorder="1" applyAlignment="1">
      <alignment horizontal="justify" vertical="top" wrapText="1"/>
    </xf>
    <xf numFmtId="0" fontId="1" fillId="0" borderId="20" xfId="0" applyFont="1" applyBorder="1" applyAlignment="1">
      <alignment horizontal="justify" vertical="justify" wrapText="1"/>
    </xf>
    <xf numFmtId="0" fontId="1" fillId="0" borderId="14" xfId="0" applyFont="1" applyBorder="1" applyAlignment="1">
      <alignment horizontal="center" vertical="center"/>
    </xf>
    <xf numFmtId="0" fontId="1" fillId="0" borderId="17" xfId="0" applyFont="1" applyBorder="1" applyAlignment="1">
      <alignment horizontal="left" vertical="top" wrapText="1"/>
    </xf>
    <xf numFmtId="0" fontId="1" fillId="0" borderId="14"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1" fillId="0" borderId="8" xfId="0" applyFont="1" applyFill="1" applyBorder="1" applyAlignment="1">
      <alignment horizontal="center" vertical="center" wrapText="1"/>
    </xf>
    <xf numFmtId="0" fontId="1" fillId="0" borderId="0" xfId="0" applyFont="1" applyFill="1" applyBorder="1" applyAlignment="1">
      <alignment horizontal="center" vertical="center" wrapText="1"/>
    </xf>
    <xf numFmtId="0" fontId="1" fillId="0" borderId="11" xfId="0" applyFont="1" applyFill="1" applyBorder="1" applyAlignment="1">
      <alignment horizontal="center" vertical="center" wrapText="1"/>
    </xf>
    <xf numFmtId="0" fontId="1" fillId="0" borderId="9" xfId="0" applyFont="1" applyFill="1" applyBorder="1" applyAlignment="1">
      <alignment horizontal="center" vertical="center" wrapText="1"/>
    </xf>
    <xf numFmtId="0" fontId="1" fillId="0" borderId="14" xfId="0" applyFont="1" applyBorder="1" applyAlignment="1">
      <alignment horizontal="center" vertical="center" wrapText="1"/>
    </xf>
    <xf numFmtId="0" fontId="1" fillId="0" borderId="7" xfId="0" applyFont="1" applyBorder="1" applyAlignment="1">
      <alignment horizontal="center" vertical="center" wrapText="1"/>
    </xf>
    <xf numFmtId="0" fontId="1" fillId="0" borderId="8" xfId="0" applyFont="1" applyBorder="1" applyAlignment="1">
      <alignment horizontal="center" vertical="center" wrapText="1"/>
    </xf>
    <xf numFmtId="0" fontId="1" fillId="0" borderId="0"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9" xfId="0" applyFont="1" applyBorder="1" applyAlignment="1">
      <alignment horizontal="center" vertical="center" wrapText="1"/>
    </xf>
    <xf numFmtId="0" fontId="1" fillId="0" borderId="14" xfId="0" applyFont="1" applyBorder="1" applyAlignment="1">
      <alignment horizontal="left" vertical="top" wrapText="1"/>
    </xf>
    <xf numFmtId="0" fontId="1" fillId="0" borderId="7" xfId="0" applyFont="1" applyBorder="1" applyAlignment="1">
      <alignment horizontal="left" vertical="top"/>
    </xf>
    <xf numFmtId="0" fontId="1" fillId="0" borderId="21" xfId="0" applyFont="1" applyBorder="1" applyAlignment="1">
      <alignment horizontal="left" vertical="top"/>
    </xf>
    <xf numFmtId="0" fontId="1" fillId="0" borderId="8" xfId="0" applyFont="1" applyBorder="1" applyAlignment="1">
      <alignment horizontal="left" vertical="top"/>
    </xf>
    <xf numFmtId="0" fontId="1" fillId="0" borderId="0" xfId="0" applyFont="1" applyBorder="1" applyAlignment="1">
      <alignment horizontal="left" vertical="top"/>
    </xf>
    <xf numFmtId="0" fontId="1" fillId="0" borderId="18" xfId="0" applyFont="1" applyBorder="1" applyAlignment="1">
      <alignment horizontal="left" vertical="top"/>
    </xf>
    <xf numFmtId="0" fontId="1" fillId="0" borderId="11" xfId="0" applyFont="1" applyBorder="1" applyAlignment="1">
      <alignment horizontal="left" vertical="top"/>
    </xf>
    <xf numFmtId="0" fontId="1" fillId="0" borderId="9" xfId="0" applyFont="1" applyBorder="1" applyAlignment="1">
      <alignment horizontal="left" vertical="top"/>
    </xf>
    <xf numFmtId="0" fontId="1" fillId="0" borderId="22" xfId="0" applyFont="1" applyBorder="1" applyAlignment="1">
      <alignment horizontal="left" vertical="top"/>
    </xf>
    <xf numFmtId="0" fontId="4" fillId="0" borderId="14"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0" xfId="0" applyFont="1" applyBorder="1" applyAlignment="1">
      <alignment horizontal="center" vertical="center"/>
    </xf>
    <xf numFmtId="0" fontId="4" fillId="0" borderId="11" xfId="0" applyFont="1" applyBorder="1" applyAlignment="1">
      <alignment horizontal="center" vertical="center"/>
    </xf>
    <xf numFmtId="0" fontId="4" fillId="0" borderId="9" xfId="0" applyFont="1" applyBorder="1" applyAlignment="1">
      <alignment horizontal="center" vertical="center"/>
    </xf>
    <xf numFmtId="0" fontId="1" fillId="0" borderId="20"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32" xfId="0" applyFont="1" applyBorder="1" applyAlignment="1">
      <alignment horizontal="center" vertical="center"/>
    </xf>
    <xf numFmtId="0" fontId="1" fillId="0" borderId="12" xfId="0" applyFont="1" applyFill="1" applyBorder="1" applyAlignment="1">
      <alignment horizontal="center" vertical="center" wrapText="1"/>
    </xf>
    <xf numFmtId="0" fontId="1" fillId="0" borderId="13" xfId="0" applyFont="1" applyFill="1" applyBorder="1" applyAlignment="1">
      <alignment horizontal="center" vertical="center" wrapText="1"/>
    </xf>
    <xf numFmtId="0" fontId="1" fillId="0" borderId="32" xfId="0" applyFont="1" applyFill="1" applyBorder="1" applyAlignment="1">
      <alignment horizontal="center" vertical="center" wrapText="1"/>
    </xf>
    <xf numFmtId="0" fontId="1" fillId="0" borderId="12"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32" xfId="0" applyFont="1" applyBorder="1" applyAlignment="1">
      <alignment horizontal="center" vertical="center" wrapText="1"/>
    </xf>
    <xf numFmtId="0" fontId="4" fillId="0" borderId="12" xfId="0" applyFont="1" applyBorder="1" applyAlignment="1">
      <alignment horizontal="center" vertical="center"/>
    </xf>
    <xf numFmtId="0" fontId="4" fillId="0" borderId="13" xfId="0" applyFont="1" applyBorder="1" applyAlignment="1">
      <alignment horizontal="center" vertical="center"/>
    </xf>
    <xf numFmtId="0" fontId="4" fillId="0" borderId="32" xfId="0" applyFont="1" applyBorder="1" applyAlignment="1">
      <alignment horizontal="center" vertical="center"/>
    </xf>
    <xf numFmtId="0" fontId="14" fillId="9" borderId="20" xfId="0" applyFont="1" applyFill="1" applyBorder="1" applyAlignment="1">
      <alignment horizontal="center" vertical="center"/>
    </xf>
    <xf numFmtId="0" fontId="15" fillId="9" borderId="3" xfId="0" applyFont="1" applyFill="1" applyBorder="1" applyAlignment="1">
      <alignment horizontal="left" vertical="center"/>
    </xf>
    <xf numFmtId="0" fontId="15" fillId="9" borderId="4" xfId="0" applyFont="1" applyFill="1" applyBorder="1" applyAlignment="1">
      <alignment horizontal="left" vertical="center"/>
    </xf>
    <xf numFmtId="0" fontId="15" fillId="9" borderId="5" xfId="0" applyFont="1" applyFill="1" applyBorder="1" applyAlignment="1">
      <alignment horizontal="left" vertical="center"/>
    </xf>
    <xf numFmtId="0" fontId="14" fillId="9" borderId="1" xfId="0" applyFont="1" applyFill="1" applyBorder="1" applyAlignment="1">
      <alignment horizontal="right" vertical="center"/>
    </xf>
    <xf numFmtId="0" fontId="30" fillId="0" borderId="14" xfId="0" applyFont="1" applyBorder="1" applyAlignment="1">
      <alignment horizontal="justify" vertical="justify" wrapText="1"/>
    </xf>
    <xf numFmtId="0" fontId="30" fillId="0" borderId="7" xfId="0" applyFont="1" applyBorder="1" applyAlignment="1">
      <alignment horizontal="justify" vertical="justify"/>
    </xf>
    <xf numFmtId="0" fontId="30" fillId="0" borderId="8" xfId="0" applyFont="1" applyBorder="1" applyAlignment="1">
      <alignment horizontal="justify" vertical="justify"/>
    </xf>
    <xf numFmtId="0" fontId="30" fillId="0" borderId="0" xfId="0" applyFont="1" applyBorder="1" applyAlignment="1">
      <alignment horizontal="justify" vertical="justify"/>
    </xf>
    <xf numFmtId="0" fontId="30" fillId="0" borderId="11" xfId="0" applyFont="1" applyBorder="1" applyAlignment="1">
      <alignment horizontal="justify" vertical="justify"/>
    </xf>
    <xf numFmtId="0" fontId="30" fillId="0" borderId="9" xfId="0" applyFont="1" applyBorder="1" applyAlignment="1">
      <alignment horizontal="justify" vertical="justify"/>
    </xf>
    <xf numFmtId="0" fontId="16" fillId="0" borderId="17" xfId="0" applyFont="1" applyFill="1" applyBorder="1" applyAlignment="1">
      <alignment horizontal="justify" vertical="justify" wrapText="1"/>
    </xf>
    <xf numFmtId="0" fontId="16" fillId="0" borderId="0" xfId="0" applyFont="1" applyFill="1" applyBorder="1" applyAlignment="1">
      <alignment horizontal="justify" vertical="justify" wrapText="1"/>
    </xf>
    <xf numFmtId="0" fontId="3" fillId="0" borderId="0" xfId="0" applyFont="1" applyFill="1" applyBorder="1" applyAlignment="1">
      <alignment horizontal="justify" vertical="center" wrapText="1"/>
    </xf>
    <xf numFmtId="0" fontId="3" fillId="0" borderId="18" xfId="0" applyFont="1" applyFill="1" applyBorder="1" applyAlignment="1">
      <alignment horizontal="justify" vertical="center" wrapText="1"/>
    </xf>
    <xf numFmtId="0" fontId="1" fillId="0" borderId="17" xfId="0" applyFont="1" applyFill="1" applyBorder="1" applyAlignment="1">
      <alignment horizontal="justify" vertical="center" wrapText="1"/>
    </xf>
    <xf numFmtId="0" fontId="24" fillId="0" borderId="1" xfId="0" applyFont="1" applyBorder="1" applyAlignment="1">
      <alignment horizontal="left" vertical="center"/>
    </xf>
  </cellXfs>
  <cellStyles count="3">
    <cellStyle name="Hyperlink" xfId="1" builtinId="8"/>
    <cellStyle name="Normal" xfId="0" builtinId="0"/>
    <cellStyle name="Percent" xfId="2" builtinId="5"/>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connections" Target="connection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queryTables/queryTable1.xml><?xml version="1.0" encoding="utf-8"?>
<queryTable xmlns="http://schemas.openxmlformats.org/spreadsheetml/2006/main" name="FinRepBalance.aspx?code=tlkm&amp;type=1&amp;year=2015&amp;semiannual=0_1" preserveFormatting="0" connectionId="1" autoFormatId="16" applyNumberFormats="0" applyBorderFormats="0" applyFontFormats="1" applyPatternFormats="1" applyAlignmentFormats="0" applyWidthHeightFormats="0"/>
</file>

<file path=xl/queryTables/queryTable2.xml><?xml version="1.0" encoding="utf-8"?>
<queryTable xmlns="http://schemas.openxmlformats.org/spreadsheetml/2006/main" name="FinRepBalance.aspx?code=tlkm&amp;type=2&amp;year=2015&amp;semiannual=0" preserveFormatting="0" connectionId="2" autoFormatId="16" applyNumberFormats="0" applyBorderFormats="0" applyFontFormats="1" applyPatternFormats="1" applyAlignmentFormats="0" applyWidthHeightFormats="0"/>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queryTable" Target="../queryTables/query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queryTable" Target="../queryTables/query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39"/>
  <sheetViews>
    <sheetView workbookViewId="0">
      <pane ySplit="3" topLeftCell="A4" activePane="bottomLeft" state="frozen"/>
      <selection pane="bottomLeft" activeCell="B4" sqref="B4"/>
    </sheetView>
  </sheetViews>
  <sheetFormatPr defaultRowHeight="15" x14ac:dyDescent="0.25"/>
  <cols>
    <col min="1" max="1" width="5.42578125" style="3" customWidth="1"/>
    <col min="2" max="2" width="90.140625" customWidth="1"/>
    <col min="3" max="3" width="12.28515625" style="1" customWidth="1"/>
    <col min="4" max="4" width="12.28515625" style="1" bestFit="1" customWidth="1"/>
    <col min="5" max="5" width="10.85546875" style="1" customWidth="1"/>
    <col min="6" max="6" width="10.85546875" style="1" bestFit="1" customWidth="1"/>
    <col min="7" max="7" width="10.42578125" customWidth="1"/>
  </cols>
  <sheetData>
    <row r="1" spans="1:6" s="2" customFormat="1" ht="15.75" customHeight="1" x14ac:dyDescent="0.25">
      <c r="A1" s="172" t="s">
        <v>269</v>
      </c>
      <c r="B1" s="173"/>
      <c r="C1" s="174" t="s">
        <v>267</v>
      </c>
      <c r="D1" s="175"/>
      <c r="E1" s="176"/>
      <c r="F1" s="167" t="s">
        <v>263</v>
      </c>
    </row>
    <row r="2" spans="1:6" s="2" customFormat="1" x14ac:dyDescent="0.25">
      <c r="A2" s="168" t="s">
        <v>0</v>
      </c>
      <c r="B2" s="169" t="s">
        <v>1</v>
      </c>
      <c r="C2" s="170" t="s">
        <v>265</v>
      </c>
      <c r="D2" s="171" t="s">
        <v>264</v>
      </c>
      <c r="E2" s="170" t="s">
        <v>266</v>
      </c>
      <c r="F2" s="167"/>
    </row>
    <row r="3" spans="1:6" s="2" customFormat="1" ht="15" customHeight="1" x14ac:dyDescent="0.25">
      <c r="A3" s="168"/>
      <c r="B3" s="169"/>
      <c r="C3" s="170"/>
      <c r="D3" s="171"/>
      <c r="E3" s="170"/>
      <c r="F3" s="31" t="s">
        <v>266</v>
      </c>
    </row>
    <row r="4" spans="1:6" ht="15.6" customHeight="1" x14ac:dyDescent="0.25">
      <c r="A4" s="10">
        <v>1</v>
      </c>
      <c r="B4" s="6" t="s">
        <v>3</v>
      </c>
      <c r="C4" s="7">
        <f>C5+C11+C18+C24+C33</f>
        <v>1769503774</v>
      </c>
      <c r="D4" s="7">
        <f>D5+D11+D18+D24+D33</f>
        <v>1068587862</v>
      </c>
      <c r="E4" s="7">
        <f>C4-D4</f>
        <v>700915912</v>
      </c>
      <c r="F4" s="7">
        <f>F5+F11+F18+F24+F33</f>
        <v>680947378</v>
      </c>
    </row>
    <row r="5" spans="1:6" ht="15.6" customHeight="1" x14ac:dyDescent="0.25">
      <c r="A5" s="20">
        <v>2</v>
      </c>
      <c r="B5" s="16" t="s">
        <v>4</v>
      </c>
      <c r="C5" s="17">
        <f>SUM(C6:C10)</f>
        <v>227013803</v>
      </c>
      <c r="D5" s="17">
        <f>SUM(D6:D10)</f>
        <v>142454384</v>
      </c>
      <c r="E5" s="17">
        <f>C5-D5</f>
        <v>84559419</v>
      </c>
      <c r="F5" s="17">
        <f>SUM(F6:F10)</f>
        <v>64834509</v>
      </c>
    </row>
    <row r="6" spans="1:6" ht="15.6" customHeight="1" x14ac:dyDescent="0.25">
      <c r="A6" s="11">
        <v>3</v>
      </c>
      <c r="B6" s="8" t="s">
        <v>5</v>
      </c>
      <c r="C6" s="9"/>
      <c r="D6" s="9"/>
      <c r="E6" s="9">
        <f>C6-D6</f>
        <v>0</v>
      </c>
      <c r="F6" s="9"/>
    </row>
    <row r="7" spans="1:6" ht="15.6" customHeight="1" x14ac:dyDescent="0.25">
      <c r="A7" s="11">
        <v>4</v>
      </c>
      <c r="B7" s="8" t="s">
        <v>6</v>
      </c>
      <c r="C7" s="9">
        <v>147774853</v>
      </c>
      <c r="D7" s="9">
        <v>103958660</v>
      </c>
      <c r="E7" s="9">
        <f t="shared" ref="E7:E10" si="0">C7-D7</f>
        <v>43816193</v>
      </c>
      <c r="F7" s="9">
        <v>52926769</v>
      </c>
    </row>
    <row r="8" spans="1:6" ht="15.6" customHeight="1" x14ac:dyDescent="0.25">
      <c r="A8" s="11">
        <v>5</v>
      </c>
      <c r="B8" s="8" t="s">
        <v>7</v>
      </c>
      <c r="C8" s="9"/>
      <c r="D8" s="9"/>
      <c r="E8" s="9">
        <f t="shared" si="0"/>
        <v>0</v>
      </c>
      <c r="F8" s="9"/>
    </row>
    <row r="9" spans="1:6" ht="15.6" customHeight="1" x14ac:dyDescent="0.25">
      <c r="A9" s="11">
        <v>6</v>
      </c>
      <c r="B9" s="8" t="s">
        <v>8</v>
      </c>
      <c r="C9" s="9">
        <v>54247611</v>
      </c>
      <c r="D9" s="9">
        <v>38495724</v>
      </c>
      <c r="E9" s="9">
        <f t="shared" si="0"/>
        <v>15751887</v>
      </c>
      <c r="F9" s="9">
        <v>11907740</v>
      </c>
    </row>
    <row r="10" spans="1:6" ht="15.6" customHeight="1" x14ac:dyDescent="0.25">
      <c r="A10" s="11">
        <v>7</v>
      </c>
      <c r="B10" s="8" t="s">
        <v>9</v>
      </c>
      <c r="C10" s="9">
        <v>24991339</v>
      </c>
      <c r="D10" s="9"/>
      <c r="E10" s="9">
        <f t="shared" si="0"/>
        <v>24991339</v>
      </c>
      <c r="F10" s="9"/>
    </row>
    <row r="11" spans="1:6" ht="15.6" customHeight="1" x14ac:dyDescent="0.25">
      <c r="A11" s="20">
        <v>8</v>
      </c>
      <c r="B11" s="16" t="s">
        <v>10</v>
      </c>
      <c r="C11" s="17">
        <f>SUM(C12:C17)</f>
        <v>1417447085</v>
      </c>
      <c r="D11" s="17">
        <f>SUM(D12:D17)</f>
        <v>926086465</v>
      </c>
      <c r="E11" s="17">
        <f>C11-D11</f>
        <v>491360620</v>
      </c>
      <c r="F11" s="17">
        <f>SUM(F12:F17)</f>
        <v>498616224</v>
      </c>
    </row>
    <row r="12" spans="1:6" ht="15.6" customHeight="1" x14ac:dyDescent="0.25">
      <c r="A12" s="11">
        <v>9</v>
      </c>
      <c r="B12" s="8" t="s">
        <v>11</v>
      </c>
      <c r="C12" s="9">
        <v>1461347</v>
      </c>
      <c r="D12" s="9"/>
      <c r="E12" s="9">
        <f>C12-D12</f>
        <v>1461347</v>
      </c>
      <c r="F12" s="9">
        <v>1380857</v>
      </c>
    </row>
    <row r="13" spans="1:6" ht="15.6" customHeight="1" x14ac:dyDescent="0.25">
      <c r="A13" s="11">
        <v>10</v>
      </c>
      <c r="B13" s="8" t="s">
        <v>12</v>
      </c>
      <c r="C13" s="9">
        <v>638435927</v>
      </c>
      <c r="D13" s="9">
        <v>445397496</v>
      </c>
      <c r="E13" s="9">
        <f t="shared" ref="E13:E17" si="1">C13-D13</f>
        <v>193038431</v>
      </c>
      <c r="F13" s="9">
        <v>197458147</v>
      </c>
    </row>
    <row r="14" spans="1:6" ht="15.6" customHeight="1" x14ac:dyDescent="0.25">
      <c r="A14" s="11">
        <v>11</v>
      </c>
      <c r="B14" s="8" t="s">
        <v>13</v>
      </c>
      <c r="C14" s="9">
        <v>676999863</v>
      </c>
      <c r="D14" s="9">
        <v>477925098</v>
      </c>
      <c r="E14" s="9">
        <f t="shared" si="1"/>
        <v>199074765</v>
      </c>
      <c r="F14" s="9">
        <v>155337638</v>
      </c>
    </row>
    <row r="15" spans="1:6" ht="15.6" customHeight="1" x14ac:dyDescent="0.25">
      <c r="A15" s="11">
        <v>12</v>
      </c>
      <c r="B15" s="8" t="s">
        <v>14</v>
      </c>
      <c r="C15" s="9"/>
      <c r="D15" s="9"/>
      <c r="E15" s="9">
        <f t="shared" si="1"/>
        <v>0</v>
      </c>
      <c r="F15" s="9"/>
    </row>
    <row r="16" spans="1:6" ht="15.6" customHeight="1" x14ac:dyDescent="0.25">
      <c r="A16" s="11">
        <v>13</v>
      </c>
      <c r="B16" s="8" t="s">
        <v>15</v>
      </c>
      <c r="C16" s="9">
        <v>3309433</v>
      </c>
      <c r="D16" s="9">
        <v>2737003</v>
      </c>
      <c r="E16" s="9">
        <f t="shared" si="1"/>
        <v>572430</v>
      </c>
      <c r="F16" s="9">
        <v>241629</v>
      </c>
    </row>
    <row r="17" spans="1:6" ht="15.6" customHeight="1" x14ac:dyDescent="0.25">
      <c r="A17" s="11">
        <v>14</v>
      </c>
      <c r="B17" s="8" t="s">
        <v>16</v>
      </c>
      <c r="C17" s="9">
        <v>97240515</v>
      </c>
      <c r="D17" s="9">
        <v>26868</v>
      </c>
      <c r="E17" s="9">
        <f t="shared" si="1"/>
        <v>97213647</v>
      </c>
      <c r="F17" s="9">
        <v>144197953</v>
      </c>
    </row>
    <row r="18" spans="1:6" ht="15.6" customHeight="1" x14ac:dyDescent="0.25">
      <c r="A18" s="20">
        <v>15</v>
      </c>
      <c r="B18" s="16" t="s">
        <v>17</v>
      </c>
      <c r="C18" s="17">
        <f>SUM(C19:C23)</f>
        <v>31471</v>
      </c>
      <c r="D18" s="17">
        <f>SUM(D19:D23)</f>
        <v>7290</v>
      </c>
      <c r="E18" s="17">
        <f>C18-D18</f>
        <v>24181</v>
      </c>
      <c r="F18" s="17">
        <f>SUM(F19:F23)</f>
        <v>24181</v>
      </c>
    </row>
    <row r="19" spans="1:6" ht="15.6" customHeight="1" x14ac:dyDescent="0.25">
      <c r="A19" s="11">
        <v>16</v>
      </c>
      <c r="B19" s="8" t="s">
        <v>18</v>
      </c>
      <c r="C19" s="9"/>
      <c r="D19" s="9"/>
      <c r="E19" s="9">
        <f>C19-D19</f>
        <v>0</v>
      </c>
      <c r="F19" s="9"/>
    </row>
    <row r="20" spans="1:6" ht="15.6" customHeight="1" x14ac:dyDescent="0.25">
      <c r="A20" s="11">
        <v>17</v>
      </c>
      <c r="B20" s="8" t="s">
        <v>19</v>
      </c>
      <c r="C20" s="9"/>
      <c r="D20" s="9"/>
      <c r="E20" s="9">
        <f t="shared" ref="E20:E23" si="2">C20-D20</f>
        <v>0</v>
      </c>
      <c r="F20" s="9"/>
    </row>
    <row r="21" spans="1:6" ht="15.6" customHeight="1" x14ac:dyDescent="0.25">
      <c r="A21" s="11">
        <v>18</v>
      </c>
      <c r="B21" s="8" t="s">
        <v>20</v>
      </c>
      <c r="C21" s="9"/>
      <c r="D21" s="9"/>
      <c r="E21" s="9">
        <f t="shared" si="2"/>
        <v>0</v>
      </c>
      <c r="F21" s="9"/>
    </row>
    <row r="22" spans="1:6" ht="15.6" customHeight="1" x14ac:dyDescent="0.25">
      <c r="A22" s="11">
        <v>19</v>
      </c>
      <c r="B22" s="8" t="s">
        <v>21</v>
      </c>
      <c r="C22" s="9">
        <v>31471</v>
      </c>
      <c r="D22" s="9">
        <v>7290</v>
      </c>
      <c r="E22" s="9">
        <f t="shared" si="2"/>
        <v>24181</v>
      </c>
      <c r="F22" s="9">
        <v>24181</v>
      </c>
    </row>
    <row r="23" spans="1:6" ht="15.6" customHeight="1" x14ac:dyDescent="0.25">
      <c r="A23" s="11">
        <v>20</v>
      </c>
      <c r="B23" s="8" t="s">
        <v>22</v>
      </c>
      <c r="C23" s="9"/>
      <c r="D23" s="9"/>
      <c r="E23" s="9">
        <f t="shared" si="2"/>
        <v>0</v>
      </c>
      <c r="F23" s="9"/>
    </row>
    <row r="24" spans="1:6" ht="15.6" customHeight="1" x14ac:dyDescent="0.25">
      <c r="A24" s="20">
        <v>21</v>
      </c>
      <c r="B24" s="16" t="s">
        <v>23</v>
      </c>
      <c r="C24" s="17">
        <f>SUM(C25:C32)</f>
        <v>124484041</v>
      </c>
      <c r="D24" s="17">
        <f>SUM(D25:D32)</f>
        <v>39723</v>
      </c>
      <c r="E24" s="17">
        <f>C24-D24</f>
        <v>124444318</v>
      </c>
      <c r="F24" s="17">
        <f>SUM(F25:F32)</f>
        <v>116990844</v>
      </c>
    </row>
    <row r="25" spans="1:6" ht="15.6" customHeight="1" x14ac:dyDescent="0.25">
      <c r="A25" s="11">
        <v>22</v>
      </c>
      <c r="B25" s="8" t="s">
        <v>24</v>
      </c>
      <c r="C25" s="9">
        <v>31208690</v>
      </c>
      <c r="D25" s="9"/>
      <c r="E25" s="9">
        <f>C25-D25</f>
        <v>31208690</v>
      </c>
      <c r="F25" s="9">
        <v>25341200</v>
      </c>
    </row>
    <row r="26" spans="1:6" ht="15.6" customHeight="1" x14ac:dyDescent="0.25">
      <c r="A26" s="11">
        <v>23</v>
      </c>
      <c r="B26" s="8" t="s">
        <v>25</v>
      </c>
      <c r="C26" s="9">
        <v>74563739</v>
      </c>
      <c r="D26" s="9"/>
      <c r="E26" s="9">
        <f t="shared" ref="E26:E32" si="3">C26-D26</f>
        <v>74563739</v>
      </c>
      <c r="F26" s="9">
        <v>57939184</v>
      </c>
    </row>
    <row r="27" spans="1:6" ht="15.6" customHeight="1" x14ac:dyDescent="0.25">
      <c r="A27" s="11">
        <v>24</v>
      </c>
      <c r="B27" s="8" t="s">
        <v>26</v>
      </c>
      <c r="C27" s="9"/>
      <c r="D27" s="9"/>
      <c r="E27" s="9">
        <f t="shared" si="3"/>
        <v>0</v>
      </c>
      <c r="F27" s="9"/>
    </row>
    <row r="28" spans="1:6" ht="15.6" customHeight="1" x14ac:dyDescent="0.25">
      <c r="A28" s="11">
        <v>25</v>
      </c>
      <c r="B28" s="8" t="s">
        <v>27</v>
      </c>
      <c r="C28" s="9">
        <v>97962</v>
      </c>
      <c r="D28" s="9">
        <v>18471</v>
      </c>
      <c r="E28" s="9">
        <f t="shared" si="3"/>
        <v>79491</v>
      </c>
      <c r="F28" s="9">
        <v>106406</v>
      </c>
    </row>
    <row r="29" spans="1:6" ht="15.6" customHeight="1" x14ac:dyDescent="0.25">
      <c r="A29" s="11">
        <v>26</v>
      </c>
      <c r="B29" s="8" t="s">
        <v>28</v>
      </c>
      <c r="C29" s="9"/>
      <c r="D29" s="9"/>
      <c r="E29" s="9">
        <f t="shared" si="3"/>
        <v>0</v>
      </c>
      <c r="F29" s="9"/>
    </row>
    <row r="30" spans="1:6" ht="15.6" customHeight="1" x14ac:dyDescent="0.25">
      <c r="A30" s="11">
        <v>27</v>
      </c>
      <c r="B30" s="8" t="s">
        <v>29</v>
      </c>
      <c r="C30" s="9">
        <v>27000</v>
      </c>
      <c r="D30" s="9">
        <v>21252</v>
      </c>
      <c r="E30" s="9">
        <f t="shared" si="3"/>
        <v>5748</v>
      </c>
      <c r="F30" s="9">
        <v>6574</v>
      </c>
    </row>
    <row r="31" spans="1:6" ht="15.6" customHeight="1" x14ac:dyDescent="0.25">
      <c r="A31" s="11">
        <v>28</v>
      </c>
      <c r="B31" s="8" t="s">
        <v>30</v>
      </c>
      <c r="C31" s="9">
        <v>86650</v>
      </c>
      <c r="D31" s="9"/>
      <c r="E31" s="9">
        <f t="shared" si="3"/>
        <v>86650</v>
      </c>
      <c r="F31" s="9">
        <v>97480</v>
      </c>
    </row>
    <row r="32" spans="1:6" ht="15.6" customHeight="1" x14ac:dyDescent="0.25">
      <c r="A32" s="11">
        <v>29</v>
      </c>
      <c r="B32" s="8" t="s">
        <v>31</v>
      </c>
      <c r="C32" s="9">
        <v>18500000</v>
      </c>
      <c r="D32" s="9"/>
      <c r="E32" s="9">
        <f t="shared" si="3"/>
        <v>18500000</v>
      </c>
      <c r="F32" s="9">
        <v>33500000</v>
      </c>
    </row>
    <row r="33" spans="1:6" ht="15.6" customHeight="1" x14ac:dyDescent="0.25">
      <c r="A33" s="20">
        <v>30</v>
      </c>
      <c r="B33" s="16" t="s">
        <v>32</v>
      </c>
      <c r="C33" s="17">
        <v>527374</v>
      </c>
      <c r="D33" s="17"/>
      <c r="E33" s="17">
        <f>C33-D33</f>
        <v>527374</v>
      </c>
      <c r="F33" s="17">
        <v>481620</v>
      </c>
    </row>
    <row r="34" spans="1:6" ht="15.6" customHeight="1" x14ac:dyDescent="0.25">
      <c r="A34" s="10">
        <v>31</v>
      </c>
      <c r="B34" s="6" t="s">
        <v>33</v>
      </c>
      <c r="C34" s="7">
        <f>C35+C42+C64</f>
        <v>212777076</v>
      </c>
      <c r="D34" s="7">
        <f>D35+D42+D64</f>
        <v>53520922</v>
      </c>
      <c r="E34" s="7">
        <f>C34-D34</f>
        <v>159256154</v>
      </c>
      <c r="F34" s="7">
        <f>F35+F42+F64</f>
        <v>178565118</v>
      </c>
    </row>
    <row r="35" spans="1:6" ht="15.6" customHeight="1" x14ac:dyDescent="0.25">
      <c r="A35" s="20">
        <v>32</v>
      </c>
      <c r="B35" s="16" t="s">
        <v>34</v>
      </c>
      <c r="C35" s="17">
        <f>SUM(C36:C41)</f>
        <v>27986777</v>
      </c>
      <c r="D35" s="17">
        <f>SUM(D36:D41)</f>
        <v>2928291</v>
      </c>
      <c r="E35" s="17">
        <f>C35-D35</f>
        <v>25058486</v>
      </c>
      <c r="F35" s="17">
        <f>SUM(F36:F41)</f>
        <v>22057838</v>
      </c>
    </row>
    <row r="36" spans="1:6" ht="15.6" customHeight="1" x14ac:dyDescent="0.25">
      <c r="A36" s="11">
        <v>33</v>
      </c>
      <c r="B36" s="8" t="s">
        <v>35</v>
      </c>
      <c r="C36" s="9">
        <v>26375178</v>
      </c>
      <c r="D36" s="9">
        <v>2787350</v>
      </c>
      <c r="E36" s="9">
        <f>C36-D36</f>
        <v>23587828</v>
      </c>
      <c r="F36" s="9">
        <v>20769626</v>
      </c>
    </row>
    <row r="37" spans="1:6" ht="15.6" customHeight="1" x14ac:dyDescent="0.25">
      <c r="A37" s="11">
        <v>34</v>
      </c>
      <c r="B37" s="8" t="s">
        <v>36</v>
      </c>
      <c r="C37" s="9"/>
      <c r="D37" s="9"/>
      <c r="E37" s="9">
        <f t="shared" ref="E37:E41" si="4">C37-D37</f>
        <v>0</v>
      </c>
      <c r="F37" s="9"/>
    </row>
    <row r="38" spans="1:6" ht="15.6" customHeight="1" x14ac:dyDescent="0.25">
      <c r="A38" s="11">
        <v>35</v>
      </c>
      <c r="B38" s="8" t="s">
        <v>37</v>
      </c>
      <c r="C38" s="9"/>
      <c r="D38" s="9"/>
      <c r="E38" s="9">
        <f t="shared" si="4"/>
        <v>0</v>
      </c>
      <c r="F38" s="9"/>
    </row>
    <row r="39" spans="1:6" ht="15.6" customHeight="1" x14ac:dyDescent="0.25">
      <c r="A39" s="11">
        <v>36</v>
      </c>
      <c r="B39" s="8" t="s">
        <v>38</v>
      </c>
      <c r="C39" s="9">
        <v>365504</v>
      </c>
      <c r="D39" s="9">
        <v>140941</v>
      </c>
      <c r="E39" s="9">
        <f t="shared" si="4"/>
        <v>224563</v>
      </c>
      <c r="F39" s="9">
        <v>230092</v>
      </c>
    </row>
    <row r="40" spans="1:6" ht="15.6" customHeight="1" x14ac:dyDescent="0.25">
      <c r="A40" s="11">
        <v>37</v>
      </c>
      <c r="B40" s="8" t="s">
        <v>39</v>
      </c>
      <c r="C40" s="9"/>
      <c r="D40" s="9"/>
      <c r="E40" s="9">
        <f t="shared" si="4"/>
        <v>0</v>
      </c>
      <c r="F40" s="9">
        <v>80000</v>
      </c>
    </row>
    <row r="41" spans="1:6" ht="15.6" customHeight="1" x14ac:dyDescent="0.25">
      <c r="A41" s="11">
        <v>38</v>
      </c>
      <c r="B41" s="8" t="s">
        <v>40</v>
      </c>
      <c r="C41" s="9">
        <v>1246095</v>
      </c>
      <c r="D41" s="9"/>
      <c r="E41" s="9">
        <f t="shared" si="4"/>
        <v>1246095</v>
      </c>
      <c r="F41" s="9">
        <v>978120</v>
      </c>
    </row>
    <row r="42" spans="1:6" ht="15.6" customHeight="1" x14ac:dyDescent="0.25">
      <c r="A42" s="20">
        <v>39</v>
      </c>
      <c r="B42" s="16" t="s">
        <v>41</v>
      </c>
      <c r="C42" s="17">
        <f>C43+C50+C59+C62+C63</f>
        <v>184790299</v>
      </c>
      <c r="D42" s="17">
        <f>D43+D50+D59+D62+D63</f>
        <v>50592631</v>
      </c>
      <c r="E42" s="17">
        <f>C42-D42</f>
        <v>134197668</v>
      </c>
      <c r="F42" s="17">
        <f>F43+F50+F59+F62+F63</f>
        <v>156507280</v>
      </c>
    </row>
    <row r="43" spans="1:6" ht="15.6" customHeight="1" x14ac:dyDescent="0.25">
      <c r="A43" s="12">
        <v>40</v>
      </c>
      <c r="B43" s="13" t="s">
        <v>42</v>
      </c>
      <c r="C43" s="14">
        <f>SUM(C44:C49)</f>
        <v>102317122</v>
      </c>
      <c r="D43" s="14">
        <f>SUM(D44:D49)</f>
        <v>50592631</v>
      </c>
      <c r="E43" s="14">
        <f>C43-D43</f>
        <v>51724491</v>
      </c>
      <c r="F43" s="14">
        <f>SUM(F44:F49)</f>
        <v>47626507</v>
      </c>
    </row>
    <row r="44" spans="1:6" ht="15.6" customHeight="1" x14ac:dyDescent="0.25">
      <c r="A44" s="11">
        <v>41</v>
      </c>
      <c r="B44" s="8" t="s">
        <v>43</v>
      </c>
      <c r="C44" s="9">
        <v>3182199</v>
      </c>
      <c r="D44" s="9"/>
      <c r="E44" s="9">
        <f t="shared" ref="E44:E49" si="5">C44-D44</f>
        <v>3182199</v>
      </c>
      <c r="F44" s="9">
        <v>2870115</v>
      </c>
    </row>
    <row r="45" spans="1:6" ht="15.6" customHeight="1" x14ac:dyDescent="0.25">
      <c r="A45" s="11">
        <v>42</v>
      </c>
      <c r="B45" s="8" t="s">
        <v>44</v>
      </c>
      <c r="C45" s="9">
        <v>44159967</v>
      </c>
      <c r="D45" s="9">
        <v>4528838</v>
      </c>
      <c r="E45" s="9">
        <f t="shared" si="5"/>
        <v>39631129</v>
      </c>
      <c r="F45" s="9">
        <v>39594413</v>
      </c>
    </row>
    <row r="46" spans="1:6" ht="15.6" customHeight="1" x14ac:dyDescent="0.25">
      <c r="A46" s="11">
        <v>43</v>
      </c>
      <c r="B46" s="8" t="s">
        <v>45</v>
      </c>
      <c r="C46" s="9">
        <v>6697230</v>
      </c>
      <c r="D46" s="9">
        <v>213817</v>
      </c>
      <c r="E46" s="9">
        <f t="shared" si="5"/>
        <v>6483413</v>
      </c>
      <c r="F46" s="9">
        <v>3839071</v>
      </c>
    </row>
    <row r="47" spans="1:6" ht="15.6" customHeight="1" x14ac:dyDescent="0.25">
      <c r="A47" s="11">
        <v>44</v>
      </c>
      <c r="B47" s="8" t="s">
        <v>46</v>
      </c>
      <c r="C47" s="9">
        <v>44968746</v>
      </c>
      <c r="D47" s="9">
        <v>44887391</v>
      </c>
      <c r="E47" s="9">
        <f t="shared" si="5"/>
        <v>81355</v>
      </c>
      <c r="F47" s="9">
        <v>74300</v>
      </c>
    </row>
    <row r="48" spans="1:6" ht="15.6" customHeight="1" x14ac:dyDescent="0.25">
      <c r="A48" s="11">
        <v>45</v>
      </c>
      <c r="B48" s="8" t="s">
        <v>47</v>
      </c>
      <c r="C48" s="9">
        <v>111164</v>
      </c>
      <c r="D48" s="9">
        <v>42829</v>
      </c>
      <c r="E48" s="9">
        <f t="shared" si="5"/>
        <v>68335</v>
      </c>
      <c r="F48" s="9">
        <v>113429</v>
      </c>
    </row>
    <row r="49" spans="1:6" ht="15.6" customHeight="1" x14ac:dyDescent="0.25">
      <c r="A49" s="11">
        <v>46</v>
      </c>
      <c r="B49" s="8" t="s">
        <v>48</v>
      </c>
      <c r="C49" s="9">
        <v>3197816</v>
      </c>
      <c r="D49" s="9">
        <v>919756</v>
      </c>
      <c r="E49" s="9">
        <f t="shared" si="5"/>
        <v>2278060</v>
      </c>
      <c r="F49" s="9">
        <v>1135179</v>
      </c>
    </row>
    <row r="50" spans="1:6" ht="15.6" customHeight="1" x14ac:dyDescent="0.25">
      <c r="A50" s="12">
        <v>47</v>
      </c>
      <c r="B50" s="13" t="s">
        <v>49</v>
      </c>
      <c r="C50" s="14">
        <f>SUM(C51:C58)</f>
        <v>15724736</v>
      </c>
      <c r="D50" s="14">
        <f>SUM(D51:D58)</f>
        <v>0</v>
      </c>
      <c r="E50" s="14">
        <f>C50-D50</f>
        <v>15724736</v>
      </c>
      <c r="F50" s="14">
        <f>SUM(F51:F58)</f>
        <v>5575891</v>
      </c>
    </row>
    <row r="51" spans="1:6" ht="15.6" customHeight="1" x14ac:dyDescent="0.25">
      <c r="A51" s="11">
        <v>48</v>
      </c>
      <c r="B51" s="8" t="s">
        <v>50</v>
      </c>
      <c r="C51" s="9">
        <v>645000</v>
      </c>
      <c r="D51" s="9"/>
      <c r="E51" s="9">
        <f>C51-D51</f>
        <v>645000</v>
      </c>
      <c r="F51" s="9"/>
    </row>
    <row r="52" spans="1:6" ht="15.6" customHeight="1" x14ac:dyDescent="0.25">
      <c r="A52" s="11">
        <v>49</v>
      </c>
      <c r="B52" s="8" t="s">
        <v>51</v>
      </c>
      <c r="C52" s="9"/>
      <c r="D52" s="9"/>
      <c r="E52" s="9">
        <f t="shared" ref="E52:E58" si="6">C52-D52</f>
        <v>0</v>
      </c>
      <c r="F52" s="9"/>
    </row>
    <row r="53" spans="1:6" ht="15.6" customHeight="1" x14ac:dyDescent="0.25">
      <c r="A53" s="11">
        <v>50</v>
      </c>
      <c r="B53" s="8" t="s">
        <v>52</v>
      </c>
      <c r="C53" s="9"/>
      <c r="D53" s="9"/>
      <c r="E53" s="9">
        <f t="shared" si="6"/>
        <v>0</v>
      </c>
      <c r="F53" s="9"/>
    </row>
    <row r="54" spans="1:6" ht="15.6" customHeight="1" x14ac:dyDescent="0.25">
      <c r="A54" s="11">
        <v>51</v>
      </c>
      <c r="B54" s="8" t="s">
        <v>53</v>
      </c>
      <c r="C54" s="9">
        <v>79736</v>
      </c>
      <c r="D54" s="9"/>
      <c r="E54" s="9">
        <f t="shared" si="6"/>
        <v>79736</v>
      </c>
      <c r="F54" s="9">
        <v>75891</v>
      </c>
    </row>
    <row r="55" spans="1:6" ht="15.6" customHeight="1" x14ac:dyDescent="0.25">
      <c r="A55" s="11">
        <v>52</v>
      </c>
      <c r="B55" s="8" t="s">
        <v>54</v>
      </c>
      <c r="C55" s="9"/>
      <c r="D55" s="9"/>
      <c r="E55" s="9">
        <f t="shared" si="6"/>
        <v>0</v>
      </c>
      <c r="F55" s="9"/>
    </row>
    <row r="56" spans="1:6" ht="15.6" customHeight="1" x14ac:dyDescent="0.25">
      <c r="A56" s="11">
        <v>53</v>
      </c>
      <c r="B56" s="8" t="s">
        <v>55</v>
      </c>
      <c r="C56" s="9"/>
      <c r="D56" s="9"/>
      <c r="E56" s="9">
        <f t="shared" si="6"/>
        <v>0</v>
      </c>
      <c r="F56" s="9"/>
    </row>
    <row r="57" spans="1:6" ht="15.6" customHeight="1" x14ac:dyDescent="0.25">
      <c r="A57" s="11">
        <v>54</v>
      </c>
      <c r="B57" s="8" t="s">
        <v>56</v>
      </c>
      <c r="C57" s="9"/>
      <c r="D57" s="9"/>
      <c r="E57" s="9">
        <f t="shared" si="6"/>
        <v>0</v>
      </c>
      <c r="F57" s="9"/>
    </row>
    <row r="58" spans="1:6" ht="15.6" customHeight="1" x14ac:dyDescent="0.25">
      <c r="A58" s="11">
        <v>55</v>
      </c>
      <c r="B58" s="8" t="s">
        <v>57</v>
      </c>
      <c r="C58" s="9">
        <v>15000000</v>
      </c>
      <c r="D58" s="9"/>
      <c r="E58" s="9">
        <f t="shared" si="6"/>
        <v>15000000</v>
      </c>
      <c r="F58" s="9">
        <v>5500000</v>
      </c>
    </row>
    <row r="59" spans="1:6" ht="15.6" customHeight="1" x14ac:dyDescent="0.25">
      <c r="A59" s="12">
        <v>56</v>
      </c>
      <c r="B59" s="13" t="s">
        <v>58</v>
      </c>
      <c r="C59" s="14">
        <f>SUM(C60:C61)</f>
        <v>40035869</v>
      </c>
      <c r="D59" s="14">
        <f>SUM(D60:D61)</f>
        <v>0</v>
      </c>
      <c r="E59" s="14">
        <f>C59-D59</f>
        <v>40035869</v>
      </c>
      <c r="F59" s="14">
        <f>SUM(F60:F61)</f>
        <v>82990148</v>
      </c>
    </row>
    <row r="60" spans="1:6" ht="15.6" customHeight="1" x14ac:dyDescent="0.25">
      <c r="A60" s="11">
        <v>57</v>
      </c>
      <c r="B60" s="8" t="s">
        <v>59</v>
      </c>
      <c r="C60" s="9">
        <v>100000</v>
      </c>
      <c r="D60" s="9"/>
      <c r="E60" s="9">
        <f>C60-D60</f>
        <v>100000</v>
      </c>
      <c r="F60" s="9">
        <v>100000</v>
      </c>
    </row>
    <row r="61" spans="1:6" ht="15.6" customHeight="1" x14ac:dyDescent="0.25">
      <c r="A61" s="11">
        <v>58</v>
      </c>
      <c r="B61" s="8" t="s">
        <v>60</v>
      </c>
      <c r="C61" s="9">
        <v>39935869</v>
      </c>
      <c r="D61" s="9"/>
      <c r="E61" s="9">
        <f>C61-D61</f>
        <v>39935869</v>
      </c>
      <c r="F61" s="9">
        <v>82890148</v>
      </c>
    </row>
    <row r="62" spans="1:6" ht="15.6" customHeight="1" x14ac:dyDescent="0.25">
      <c r="A62" s="11">
        <v>59</v>
      </c>
      <c r="B62" s="8" t="s">
        <v>61</v>
      </c>
      <c r="C62" s="9">
        <v>1652151</v>
      </c>
      <c r="D62" s="9"/>
      <c r="E62" s="9">
        <v>1652151</v>
      </c>
      <c r="F62" s="9">
        <v>1006186</v>
      </c>
    </row>
    <row r="63" spans="1:6" ht="15.6" customHeight="1" x14ac:dyDescent="0.25">
      <c r="A63" s="11">
        <v>60</v>
      </c>
      <c r="B63" s="8" t="s">
        <v>62</v>
      </c>
      <c r="C63" s="9">
        <v>25060421</v>
      </c>
      <c r="D63" s="9"/>
      <c r="E63" s="9">
        <v>25060421</v>
      </c>
      <c r="F63" s="9">
        <v>19308548</v>
      </c>
    </row>
    <row r="64" spans="1:6" ht="15.6" customHeight="1" x14ac:dyDescent="0.25">
      <c r="A64" s="18">
        <v>61</v>
      </c>
      <c r="B64" s="15" t="s">
        <v>63</v>
      </c>
      <c r="C64" s="19"/>
      <c r="D64" s="19"/>
      <c r="E64" s="19"/>
      <c r="F64" s="19"/>
    </row>
    <row r="65" spans="1:6" ht="15.6" customHeight="1" x14ac:dyDescent="0.25">
      <c r="A65" s="20">
        <v>62</v>
      </c>
      <c r="B65" s="16" t="s">
        <v>268</v>
      </c>
      <c r="C65" s="17">
        <f>C4+C34</f>
        <v>1982280850</v>
      </c>
      <c r="D65" s="17">
        <f>D4+D34</f>
        <v>1122108784</v>
      </c>
      <c r="E65" s="17">
        <f>C65-D65</f>
        <v>860172066</v>
      </c>
      <c r="F65" s="17">
        <f>F4+F34</f>
        <v>859512496</v>
      </c>
    </row>
    <row r="66" spans="1:6" ht="15.6" customHeight="1" x14ac:dyDescent="0.25">
      <c r="A66" s="10">
        <v>63</v>
      </c>
      <c r="B66" s="6" t="s">
        <v>64</v>
      </c>
      <c r="C66" s="7"/>
      <c r="D66" s="7"/>
      <c r="E66" s="7"/>
      <c r="F66" s="7"/>
    </row>
    <row r="67" spans="1:6" ht="15.6" customHeight="1" x14ac:dyDescent="0.25">
      <c r="A67" s="10">
        <v>64</v>
      </c>
      <c r="B67" s="6" t="s">
        <v>65</v>
      </c>
      <c r="C67" s="7">
        <f>C65+C66</f>
        <v>1982280850</v>
      </c>
      <c r="D67" s="7">
        <f>D65+D66</f>
        <v>1122108784</v>
      </c>
      <c r="E67" s="7">
        <f>C67-D67</f>
        <v>860172066</v>
      </c>
      <c r="F67" s="7">
        <f>F65+F66</f>
        <v>859512496</v>
      </c>
    </row>
    <row r="68" spans="1:6" ht="15.6" customHeight="1" x14ac:dyDescent="0.25">
      <c r="A68" s="10">
        <v>65</v>
      </c>
      <c r="B68" s="6" t="s">
        <v>66</v>
      </c>
      <c r="C68" s="7">
        <v>74735967</v>
      </c>
      <c r="D68" s="7"/>
      <c r="E68" s="7">
        <v>74735967</v>
      </c>
      <c r="F68" s="7">
        <v>95677757</v>
      </c>
    </row>
    <row r="69" spans="1:6" ht="15.6" customHeight="1" thickBot="1" x14ac:dyDescent="0.3">
      <c r="A69" s="22">
        <v>66</v>
      </c>
      <c r="B69" s="23" t="s">
        <v>67</v>
      </c>
      <c r="C69" s="24">
        <f>C67+C68</f>
        <v>2057016817</v>
      </c>
      <c r="D69" s="24">
        <f>D67+D68</f>
        <v>1122108784</v>
      </c>
      <c r="E69" s="24">
        <f>C69-D69</f>
        <v>934908033</v>
      </c>
      <c r="F69" s="24">
        <f>F67+F68</f>
        <v>955190253</v>
      </c>
    </row>
    <row r="70" spans="1:6" ht="15.6" customHeight="1" thickTop="1" x14ac:dyDescent="0.25">
      <c r="A70" s="21">
        <v>101</v>
      </c>
      <c r="B70" s="4" t="s">
        <v>68</v>
      </c>
      <c r="C70" s="5"/>
      <c r="D70" s="5"/>
      <c r="E70" s="5">
        <f>E71-E78+E79+E80+E84+E85-E86+E87-E92</f>
        <v>676768063</v>
      </c>
      <c r="F70" s="5">
        <f>F71-F78+F79+F80+F84+F85-F86+F87-F92</f>
        <v>697423175</v>
      </c>
    </row>
    <row r="71" spans="1:6" ht="15.6" customHeight="1" x14ac:dyDescent="0.25">
      <c r="A71" s="18">
        <v>102</v>
      </c>
      <c r="B71" s="15" t="s">
        <v>69</v>
      </c>
      <c r="C71" s="19"/>
      <c r="D71" s="19"/>
      <c r="E71" s="19">
        <f>SUM(E72:E77)</f>
        <v>491383755</v>
      </c>
      <c r="F71" s="19">
        <f>SUM(F72:F77)</f>
        <v>491383755</v>
      </c>
    </row>
    <row r="72" spans="1:6" ht="15.6" customHeight="1" x14ac:dyDescent="0.25">
      <c r="A72" s="11">
        <v>103</v>
      </c>
      <c r="B72" s="8" t="s">
        <v>70</v>
      </c>
      <c r="C72" s="9"/>
      <c r="D72" s="9"/>
      <c r="E72" s="9">
        <v>491383755</v>
      </c>
      <c r="F72" s="9">
        <v>491383755</v>
      </c>
    </row>
    <row r="73" spans="1:6" ht="15.6" customHeight="1" x14ac:dyDescent="0.25">
      <c r="A73" s="11">
        <v>104</v>
      </c>
      <c r="B73" s="8" t="s">
        <v>71</v>
      </c>
      <c r="C73" s="9"/>
      <c r="D73" s="9"/>
      <c r="E73" s="9"/>
      <c r="F73" s="9"/>
    </row>
    <row r="74" spans="1:6" ht="15.6" customHeight="1" x14ac:dyDescent="0.25">
      <c r="A74" s="11">
        <v>105</v>
      </c>
      <c r="B74" s="8" t="s">
        <v>72</v>
      </c>
      <c r="C74" s="9"/>
      <c r="D74" s="9"/>
      <c r="E74" s="9"/>
      <c r="F74" s="9"/>
    </row>
    <row r="75" spans="1:6" ht="15.6" customHeight="1" x14ac:dyDescent="0.25">
      <c r="A75" s="11">
        <v>106</v>
      </c>
      <c r="B75" s="8" t="s">
        <v>73</v>
      </c>
      <c r="C75" s="9"/>
      <c r="D75" s="9"/>
      <c r="E75" s="9"/>
      <c r="F75" s="9"/>
    </row>
    <row r="76" spans="1:6" ht="15.6" customHeight="1" x14ac:dyDescent="0.25">
      <c r="A76" s="11">
        <v>107</v>
      </c>
      <c r="B76" s="8" t="s">
        <v>74</v>
      </c>
      <c r="C76" s="9"/>
      <c r="D76" s="9"/>
      <c r="E76" s="9"/>
      <c r="F76" s="9"/>
    </row>
    <row r="77" spans="1:6" ht="15.6" customHeight="1" x14ac:dyDescent="0.25">
      <c r="A77" s="11">
        <v>108</v>
      </c>
      <c r="B77" s="8" t="s">
        <v>75</v>
      </c>
      <c r="C77" s="9"/>
      <c r="D77" s="9"/>
      <c r="E77" s="9"/>
      <c r="F77" s="9"/>
    </row>
    <row r="78" spans="1:6" ht="15.6" customHeight="1" x14ac:dyDescent="0.25">
      <c r="A78" s="18">
        <v>109</v>
      </c>
      <c r="B78" s="15" t="s">
        <v>76</v>
      </c>
      <c r="C78" s="19"/>
      <c r="D78" s="19"/>
      <c r="E78" s="19"/>
      <c r="F78" s="19"/>
    </row>
    <row r="79" spans="1:6" ht="15.6" customHeight="1" x14ac:dyDescent="0.25">
      <c r="A79" s="18">
        <v>110</v>
      </c>
      <c r="B79" s="15" t="s">
        <v>77</v>
      </c>
      <c r="C79" s="19"/>
      <c r="D79" s="19"/>
      <c r="E79" s="19"/>
      <c r="F79" s="19"/>
    </row>
    <row r="80" spans="1:6" ht="15.6" customHeight="1" x14ac:dyDescent="0.25">
      <c r="A80" s="18">
        <v>111</v>
      </c>
      <c r="B80" s="15" t="s">
        <v>78</v>
      </c>
      <c r="C80" s="19"/>
      <c r="D80" s="19"/>
      <c r="E80" s="19">
        <f>SUM(E81:E83)</f>
        <v>146933266</v>
      </c>
      <c r="F80" s="19">
        <f>SUM(F81:F83)</f>
        <v>146933266</v>
      </c>
    </row>
    <row r="81" spans="1:6" ht="15.6" customHeight="1" x14ac:dyDescent="0.25">
      <c r="A81" s="11">
        <v>112</v>
      </c>
      <c r="B81" s="8" t="s">
        <v>79</v>
      </c>
      <c r="C81" s="9"/>
      <c r="D81" s="9"/>
      <c r="E81" s="9">
        <v>49141766</v>
      </c>
      <c r="F81" s="9">
        <v>49141766</v>
      </c>
    </row>
    <row r="82" spans="1:6" ht="15.6" customHeight="1" x14ac:dyDescent="0.25">
      <c r="A82" s="11">
        <v>113</v>
      </c>
      <c r="B82" s="8" t="s">
        <v>80</v>
      </c>
      <c r="C82" s="9"/>
      <c r="D82" s="9"/>
      <c r="E82" s="9"/>
      <c r="F82" s="9"/>
    </row>
    <row r="83" spans="1:6" ht="15.6" customHeight="1" x14ac:dyDescent="0.25">
      <c r="A83" s="11">
        <v>114</v>
      </c>
      <c r="B83" s="8" t="s">
        <v>81</v>
      </c>
      <c r="C83" s="9"/>
      <c r="D83" s="9"/>
      <c r="E83" s="9">
        <v>97791500</v>
      </c>
      <c r="F83" s="9">
        <v>97791500</v>
      </c>
    </row>
    <row r="84" spans="1:6" ht="15.6" customHeight="1" x14ac:dyDescent="0.25">
      <c r="A84" s="18">
        <v>115</v>
      </c>
      <c r="B84" s="15" t="s">
        <v>82</v>
      </c>
      <c r="C84" s="19"/>
      <c r="D84" s="19"/>
      <c r="E84" s="19"/>
      <c r="F84" s="19"/>
    </row>
    <row r="85" spans="1:6" ht="15.6" customHeight="1" x14ac:dyDescent="0.25">
      <c r="A85" s="18">
        <v>116</v>
      </c>
      <c r="B85" s="15" t="s">
        <v>83</v>
      </c>
      <c r="C85" s="19"/>
      <c r="D85" s="19"/>
      <c r="E85" s="19"/>
      <c r="F85" s="19"/>
    </row>
    <row r="86" spans="1:6" ht="15.6" customHeight="1" x14ac:dyDescent="0.25">
      <c r="A86" s="18">
        <v>117</v>
      </c>
      <c r="B86" s="15" t="s">
        <v>84</v>
      </c>
      <c r="C86" s="19"/>
      <c r="D86" s="19"/>
      <c r="E86" s="19">
        <v>1652</v>
      </c>
      <c r="F86" s="19">
        <v>826</v>
      </c>
    </row>
    <row r="87" spans="1:6" ht="15.6" customHeight="1" x14ac:dyDescent="0.25">
      <c r="A87" s="18">
        <v>118</v>
      </c>
      <c r="B87" s="15" t="s">
        <v>85</v>
      </c>
      <c r="C87" s="19"/>
      <c r="D87" s="19"/>
      <c r="E87" s="19">
        <f>SUM(E88:E91)</f>
        <v>38452694</v>
      </c>
      <c r="F87" s="19">
        <f>SUM(F88:F91)</f>
        <v>59199703</v>
      </c>
    </row>
    <row r="88" spans="1:6" ht="15.6" customHeight="1" x14ac:dyDescent="0.25">
      <c r="A88" s="11">
        <v>119</v>
      </c>
      <c r="B88" s="8" t="s">
        <v>86</v>
      </c>
      <c r="C88" s="9"/>
      <c r="D88" s="9"/>
      <c r="E88" s="9"/>
      <c r="F88" s="9"/>
    </row>
    <row r="89" spans="1:6" ht="15.6" customHeight="1" x14ac:dyDescent="0.25">
      <c r="A89" s="11">
        <v>120</v>
      </c>
      <c r="B89" s="8" t="s">
        <v>87</v>
      </c>
      <c r="C89" s="9"/>
      <c r="D89" s="9"/>
      <c r="E89" s="9">
        <v>38452694</v>
      </c>
      <c r="F89" s="9">
        <v>59199703</v>
      </c>
    </row>
    <row r="90" spans="1:6" ht="15.6" customHeight="1" x14ac:dyDescent="0.25">
      <c r="A90" s="11">
        <v>121</v>
      </c>
      <c r="B90" s="8" t="s">
        <v>88</v>
      </c>
      <c r="C90" s="9"/>
      <c r="D90" s="9"/>
      <c r="E90" s="9"/>
      <c r="F90" s="9"/>
    </row>
    <row r="91" spans="1:6" ht="15.6" customHeight="1" x14ac:dyDescent="0.25">
      <c r="A91" s="11">
        <v>122</v>
      </c>
      <c r="B91" s="8" t="s">
        <v>89</v>
      </c>
      <c r="C91" s="9"/>
      <c r="D91" s="9"/>
      <c r="E91" s="9"/>
      <c r="F91" s="9"/>
    </row>
    <row r="92" spans="1:6" ht="15.6" customHeight="1" x14ac:dyDescent="0.25">
      <c r="A92" s="18">
        <v>123</v>
      </c>
      <c r="B92" s="15" t="s">
        <v>90</v>
      </c>
      <c r="C92" s="19"/>
      <c r="D92" s="19"/>
      <c r="E92" s="19">
        <f>SUM(E93:E94)</f>
        <v>0</v>
      </c>
      <c r="F92" s="19">
        <f>SUM(F93:F94)</f>
        <v>92723</v>
      </c>
    </row>
    <row r="93" spans="1:6" ht="15.6" customHeight="1" x14ac:dyDescent="0.25">
      <c r="A93" s="11">
        <v>124</v>
      </c>
      <c r="B93" s="8" t="s">
        <v>91</v>
      </c>
      <c r="C93" s="9"/>
      <c r="D93" s="9"/>
      <c r="E93" s="9"/>
      <c r="F93" s="9">
        <v>92723</v>
      </c>
    </row>
    <row r="94" spans="1:6" ht="15.6" customHeight="1" x14ac:dyDescent="0.25">
      <c r="A94" s="11">
        <v>125</v>
      </c>
      <c r="B94" s="8" t="s">
        <v>92</v>
      </c>
      <c r="C94" s="9"/>
      <c r="D94" s="9"/>
      <c r="E94" s="9"/>
      <c r="F94" s="9"/>
    </row>
    <row r="95" spans="1:6" ht="15.6" customHeight="1" x14ac:dyDescent="0.25">
      <c r="A95" s="10">
        <v>126</v>
      </c>
      <c r="B95" s="6" t="s">
        <v>93</v>
      </c>
      <c r="C95" s="7"/>
      <c r="D95" s="7"/>
      <c r="E95" s="7">
        <f>SUM(E96:E103)</f>
        <v>6573544</v>
      </c>
      <c r="F95" s="7">
        <f>SUM(F96:F103)</f>
        <v>7246672</v>
      </c>
    </row>
    <row r="96" spans="1:6" ht="15.6" customHeight="1" x14ac:dyDescent="0.25">
      <c r="A96" s="11">
        <v>127</v>
      </c>
      <c r="B96" s="8" t="s">
        <v>94</v>
      </c>
      <c r="C96" s="9"/>
      <c r="D96" s="9"/>
      <c r="E96" s="9"/>
      <c r="F96" s="9"/>
    </row>
    <row r="97" spans="1:6" ht="15.6" customHeight="1" x14ac:dyDescent="0.25">
      <c r="A97" s="11">
        <v>128</v>
      </c>
      <c r="B97" s="8" t="s">
        <v>95</v>
      </c>
      <c r="C97" s="9"/>
      <c r="D97" s="9"/>
      <c r="E97" s="9"/>
      <c r="F97" s="9"/>
    </row>
    <row r="98" spans="1:6" ht="15.6" customHeight="1" x14ac:dyDescent="0.25">
      <c r="A98" s="11">
        <v>129</v>
      </c>
      <c r="B98" s="8" t="s">
        <v>96</v>
      </c>
      <c r="C98" s="9"/>
      <c r="D98" s="9"/>
      <c r="E98" s="9"/>
      <c r="F98" s="9"/>
    </row>
    <row r="99" spans="1:6" ht="15.6" customHeight="1" x14ac:dyDescent="0.25">
      <c r="A99" s="11">
        <v>130</v>
      </c>
      <c r="B99" s="8" t="s">
        <v>97</v>
      </c>
      <c r="C99" s="9"/>
      <c r="D99" s="9"/>
      <c r="E99" s="9"/>
      <c r="F99" s="9"/>
    </row>
    <row r="100" spans="1:6" ht="15.6" customHeight="1" x14ac:dyDescent="0.25">
      <c r="A100" s="11">
        <v>131</v>
      </c>
      <c r="B100" s="8" t="s">
        <v>98</v>
      </c>
      <c r="C100" s="9"/>
      <c r="D100" s="9"/>
      <c r="E100" s="9">
        <v>6312005</v>
      </c>
      <c r="F100" s="9">
        <v>6688944</v>
      </c>
    </row>
    <row r="101" spans="1:6" ht="15.6" customHeight="1" x14ac:dyDescent="0.25">
      <c r="A101" s="11">
        <v>132</v>
      </c>
      <c r="B101" s="8" t="s">
        <v>99</v>
      </c>
      <c r="C101" s="9"/>
      <c r="D101" s="9"/>
      <c r="E101" s="9"/>
      <c r="F101" s="9"/>
    </row>
    <row r="102" spans="1:6" ht="15.6" customHeight="1" x14ac:dyDescent="0.25">
      <c r="A102" s="11">
        <v>133</v>
      </c>
      <c r="B102" s="8" t="s">
        <v>100</v>
      </c>
      <c r="C102" s="9"/>
      <c r="D102" s="9"/>
      <c r="E102" s="9">
        <v>56558</v>
      </c>
      <c r="F102" s="9">
        <v>276503</v>
      </c>
    </row>
    <row r="103" spans="1:6" ht="15.6" customHeight="1" x14ac:dyDescent="0.25">
      <c r="A103" s="11">
        <v>134</v>
      </c>
      <c r="B103" s="8" t="s">
        <v>101</v>
      </c>
      <c r="C103" s="9"/>
      <c r="D103" s="9"/>
      <c r="E103" s="9">
        <v>204981</v>
      </c>
      <c r="F103" s="9">
        <v>281225</v>
      </c>
    </row>
    <row r="104" spans="1:6" ht="15.6" customHeight="1" x14ac:dyDescent="0.25">
      <c r="A104" s="25">
        <v>135</v>
      </c>
      <c r="B104" s="26" t="s">
        <v>102</v>
      </c>
      <c r="C104" s="27"/>
      <c r="D104" s="27"/>
      <c r="E104" s="27">
        <f>E105+E113</f>
        <v>176830459</v>
      </c>
      <c r="F104" s="27">
        <f>F105+F113</f>
        <v>154842649</v>
      </c>
    </row>
    <row r="105" spans="1:6" ht="15.6" customHeight="1" x14ac:dyDescent="0.25">
      <c r="A105" s="28">
        <v>136</v>
      </c>
      <c r="B105" s="29" t="s">
        <v>103</v>
      </c>
      <c r="C105" s="30"/>
      <c r="D105" s="30"/>
      <c r="E105" s="30">
        <f>SUM(E106:E112)</f>
        <v>31050231</v>
      </c>
      <c r="F105" s="30">
        <f>SUM(F106:F112)</f>
        <v>20835997</v>
      </c>
    </row>
    <row r="106" spans="1:6" ht="15.6" customHeight="1" x14ac:dyDescent="0.25">
      <c r="A106" s="11">
        <v>137</v>
      </c>
      <c r="B106" s="8" t="s">
        <v>104</v>
      </c>
      <c r="C106" s="9"/>
      <c r="D106" s="9"/>
      <c r="E106" s="9"/>
      <c r="F106" s="9"/>
    </row>
    <row r="107" spans="1:6" ht="15.6" customHeight="1" x14ac:dyDescent="0.25">
      <c r="A107" s="11">
        <v>138</v>
      </c>
      <c r="B107" s="8" t="s">
        <v>105</v>
      </c>
      <c r="C107" s="9"/>
      <c r="D107" s="9"/>
      <c r="E107" s="9"/>
      <c r="F107" s="9"/>
    </row>
    <row r="108" spans="1:6" ht="15.6" customHeight="1" x14ac:dyDescent="0.25">
      <c r="A108" s="11">
        <v>139</v>
      </c>
      <c r="B108" s="8" t="s">
        <v>106</v>
      </c>
      <c r="C108" s="9"/>
      <c r="D108" s="9"/>
      <c r="E108" s="9"/>
      <c r="F108" s="9"/>
    </row>
    <row r="109" spans="1:6" ht="15.6" customHeight="1" x14ac:dyDescent="0.25">
      <c r="A109" s="11">
        <v>140</v>
      </c>
      <c r="B109" s="8" t="s">
        <v>107</v>
      </c>
      <c r="C109" s="9"/>
      <c r="D109" s="9"/>
      <c r="E109" s="9">
        <v>31050231</v>
      </c>
      <c r="F109" s="9">
        <v>20835997</v>
      </c>
    </row>
    <row r="110" spans="1:6" ht="15.6" customHeight="1" x14ac:dyDescent="0.25">
      <c r="A110" s="11">
        <v>141</v>
      </c>
      <c r="B110" s="8" t="s">
        <v>108</v>
      </c>
      <c r="C110" s="9"/>
      <c r="D110" s="9"/>
      <c r="E110" s="9"/>
      <c r="F110" s="9"/>
    </row>
    <row r="111" spans="1:6" ht="15.6" customHeight="1" x14ac:dyDescent="0.25">
      <c r="A111" s="11">
        <v>142</v>
      </c>
      <c r="B111" s="8" t="s">
        <v>109</v>
      </c>
      <c r="C111" s="9"/>
      <c r="D111" s="9"/>
      <c r="E111" s="9"/>
      <c r="F111" s="9"/>
    </row>
    <row r="112" spans="1:6" ht="15.6" customHeight="1" x14ac:dyDescent="0.25">
      <c r="A112" s="11">
        <v>143</v>
      </c>
      <c r="B112" s="8" t="s">
        <v>110</v>
      </c>
      <c r="C112" s="9"/>
      <c r="D112" s="9"/>
      <c r="E112" s="9"/>
      <c r="F112" s="9"/>
    </row>
    <row r="113" spans="1:6" ht="15.6" customHeight="1" x14ac:dyDescent="0.25">
      <c r="A113" s="28">
        <v>144</v>
      </c>
      <c r="B113" s="29" t="s">
        <v>111</v>
      </c>
      <c r="C113" s="30"/>
      <c r="D113" s="30"/>
      <c r="E113" s="30">
        <f>E114+E119+E125+E126+E127+E128+E129+E130+E131+E132</f>
        <v>145780228</v>
      </c>
      <c r="F113" s="30">
        <f>F114+F119+F125+F126+F127+F128+F129+F130+F131+F132</f>
        <v>134006652</v>
      </c>
    </row>
    <row r="114" spans="1:6" ht="15.6" customHeight="1" x14ac:dyDescent="0.25">
      <c r="A114" s="11">
        <v>145</v>
      </c>
      <c r="B114" s="8" t="s">
        <v>112</v>
      </c>
      <c r="C114" s="9"/>
      <c r="D114" s="9"/>
      <c r="E114" s="9">
        <f>SUM(E115:E118)</f>
        <v>12593744</v>
      </c>
      <c r="F114" s="9">
        <f>SUM(F115:F118)</f>
        <v>11529641</v>
      </c>
    </row>
    <row r="115" spans="1:6" ht="15.6" customHeight="1" x14ac:dyDescent="0.25">
      <c r="A115" s="11">
        <v>146</v>
      </c>
      <c r="B115" s="8" t="s">
        <v>113</v>
      </c>
      <c r="C115" s="9"/>
      <c r="D115" s="9"/>
      <c r="E115" s="9"/>
      <c r="F115" s="9"/>
    </row>
    <row r="116" spans="1:6" ht="15.6" customHeight="1" x14ac:dyDescent="0.25">
      <c r="A116" s="11">
        <v>147</v>
      </c>
      <c r="B116" s="8" t="s">
        <v>114</v>
      </c>
      <c r="C116" s="9"/>
      <c r="D116" s="9"/>
      <c r="E116" s="9">
        <v>12593744</v>
      </c>
      <c r="F116" s="9">
        <v>11529641</v>
      </c>
    </row>
    <row r="117" spans="1:6" ht="15.6" customHeight="1" x14ac:dyDescent="0.25">
      <c r="A117" s="11">
        <v>148</v>
      </c>
      <c r="B117" s="8" t="s">
        <v>115</v>
      </c>
      <c r="C117" s="9"/>
      <c r="D117" s="9"/>
      <c r="E117" s="9"/>
      <c r="F117" s="9"/>
    </row>
    <row r="118" spans="1:6" ht="15.6" customHeight="1" x14ac:dyDescent="0.25">
      <c r="A118" s="11">
        <v>149</v>
      </c>
      <c r="B118" s="8" t="s">
        <v>116</v>
      </c>
      <c r="C118" s="9"/>
      <c r="D118" s="9"/>
      <c r="E118" s="9"/>
      <c r="F118" s="9"/>
    </row>
    <row r="119" spans="1:6" ht="15.6" customHeight="1" x14ac:dyDescent="0.25">
      <c r="A119" s="11">
        <v>150</v>
      </c>
      <c r="B119" s="8" t="s">
        <v>117</v>
      </c>
      <c r="C119" s="9"/>
      <c r="D119" s="9"/>
      <c r="E119" s="9">
        <f>SUM(E120:E124)</f>
        <v>60401764</v>
      </c>
      <c r="F119" s="9">
        <f>SUM(F120:F124)</f>
        <v>58943477</v>
      </c>
    </row>
    <row r="120" spans="1:6" ht="15.6" customHeight="1" x14ac:dyDescent="0.25">
      <c r="A120" s="11">
        <v>151</v>
      </c>
      <c r="B120" s="8" t="s">
        <v>118</v>
      </c>
      <c r="C120" s="9"/>
      <c r="D120" s="9"/>
      <c r="E120" s="9">
        <v>1223774</v>
      </c>
      <c r="F120" s="9">
        <v>1302119</v>
      </c>
    </row>
    <row r="121" spans="1:6" ht="15.6" customHeight="1" x14ac:dyDescent="0.25">
      <c r="A121" s="11">
        <v>152</v>
      </c>
      <c r="B121" s="8" t="s">
        <v>119</v>
      </c>
      <c r="C121" s="9"/>
      <c r="D121" s="9"/>
      <c r="E121" s="9">
        <v>3624579</v>
      </c>
      <c r="F121" s="9">
        <v>3879153</v>
      </c>
    </row>
    <row r="122" spans="1:6" ht="15.6" customHeight="1" x14ac:dyDescent="0.25">
      <c r="A122" s="11">
        <v>153</v>
      </c>
      <c r="B122" s="8" t="s">
        <v>120</v>
      </c>
      <c r="C122" s="9"/>
      <c r="D122" s="9"/>
      <c r="E122" s="9">
        <v>47507271</v>
      </c>
      <c r="F122" s="9">
        <v>46225556</v>
      </c>
    </row>
    <row r="123" spans="1:6" ht="15.6" customHeight="1" x14ac:dyDescent="0.25">
      <c r="A123" s="11">
        <v>154</v>
      </c>
      <c r="B123" s="8" t="s">
        <v>121</v>
      </c>
      <c r="C123" s="9"/>
      <c r="D123" s="9"/>
      <c r="E123" s="9">
        <v>7993956</v>
      </c>
      <c r="F123" s="9">
        <v>7479934</v>
      </c>
    </row>
    <row r="124" spans="1:6" ht="15.6" customHeight="1" x14ac:dyDescent="0.25">
      <c r="A124" s="11">
        <v>155</v>
      </c>
      <c r="B124" s="8" t="s">
        <v>122</v>
      </c>
      <c r="C124" s="9"/>
      <c r="D124" s="9"/>
      <c r="E124" s="9">
        <v>52184</v>
      </c>
      <c r="F124" s="9">
        <v>56715</v>
      </c>
    </row>
    <row r="125" spans="1:6" ht="15.6" customHeight="1" x14ac:dyDescent="0.25">
      <c r="A125" s="11">
        <v>156</v>
      </c>
      <c r="B125" s="8" t="s">
        <v>123</v>
      </c>
      <c r="C125" s="9"/>
      <c r="D125" s="9"/>
      <c r="E125" s="9">
        <v>55822</v>
      </c>
      <c r="F125" s="9">
        <v>40991</v>
      </c>
    </row>
    <row r="126" spans="1:6" ht="15.6" customHeight="1" x14ac:dyDescent="0.25">
      <c r="A126" s="11">
        <v>157</v>
      </c>
      <c r="B126" s="8" t="s">
        <v>124</v>
      </c>
      <c r="C126" s="9"/>
      <c r="D126" s="9"/>
      <c r="E126" s="9">
        <v>4034</v>
      </c>
      <c r="F126" s="9">
        <v>531</v>
      </c>
    </row>
    <row r="127" spans="1:6" ht="15.6" customHeight="1" x14ac:dyDescent="0.25">
      <c r="A127" s="11">
        <v>158</v>
      </c>
      <c r="B127" s="8" t="s">
        <v>125</v>
      </c>
      <c r="C127" s="9"/>
      <c r="D127" s="9"/>
      <c r="E127" s="9">
        <v>26747745</v>
      </c>
      <c r="F127" s="9">
        <v>20704791</v>
      </c>
    </row>
    <row r="128" spans="1:6" ht="15.6" customHeight="1" x14ac:dyDescent="0.25">
      <c r="A128" s="11">
        <v>159</v>
      </c>
      <c r="B128" s="8" t="s">
        <v>126</v>
      </c>
      <c r="C128" s="9"/>
      <c r="D128" s="9"/>
      <c r="E128" s="9"/>
      <c r="F128" s="9"/>
    </row>
    <row r="129" spans="1:6" ht="15.6" customHeight="1" x14ac:dyDescent="0.25">
      <c r="A129" s="11">
        <v>160</v>
      </c>
      <c r="B129" s="8" t="s">
        <v>127</v>
      </c>
      <c r="C129" s="9"/>
      <c r="D129" s="9"/>
      <c r="E129" s="9">
        <v>263910</v>
      </c>
      <c r="F129" s="9">
        <v>276308</v>
      </c>
    </row>
    <row r="130" spans="1:6" ht="15.6" customHeight="1" x14ac:dyDescent="0.25">
      <c r="A130" s="11">
        <v>161</v>
      </c>
      <c r="B130" s="8" t="s">
        <v>128</v>
      </c>
      <c r="C130" s="9"/>
      <c r="D130" s="9"/>
      <c r="E130" s="9"/>
      <c r="F130" s="9">
        <v>1679037</v>
      </c>
    </row>
    <row r="131" spans="1:6" ht="15.6" customHeight="1" x14ac:dyDescent="0.25">
      <c r="A131" s="11">
        <v>162</v>
      </c>
      <c r="B131" s="8" t="s">
        <v>129</v>
      </c>
      <c r="C131" s="9"/>
      <c r="D131" s="9"/>
      <c r="E131" s="9">
        <v>45713209</v>
      </c>
      <c r="F131" s="9">
        <v>40831876</v>
      </c>
    </row>
    <row r="132" spans="1:6" ht="15.6" customHeight="1" x14ac:dyDescent="0.25">
      <c r="A132" s="11">
        <v>163</v>
      </c>
      <c r="B132" s="8" t="s">
        <v>130</v>
      </c>
      <c r="C132" s="9"/>
      <c r="D132" s="9"/>
      <c r="E132" s="9"/>
      <c r="F132" s="9"/>
    </row>
    <row r="133" spans="1:6" ht="15.6" customHeight="1" x14ac:dyDescent="0.25">
      <c r="A133" s="10">
        <v>164</v>
      </c>
      <c r="B133" s="6" t="s">
        <v>131</v>
      </c>
      <c r="C133" s="7"/>
      <c r="D133" s="7"/>
      <c r="E133" s="7">
        <f>E70+E95+E104</f>
        <v>860172066</v>
      </c>
      <c r="F133" s="7">
        <f>F70+F95+F104</f>
        <v>859512496</v>
      </c>
    </row>
    <row r="134" spans="1:6" ht="15.6" customHeight="1" x14ac:dyDescent="0.25">
      <c r="A134" s="10">
        <v>165</v>
      </c>
      <c r="B134" s="6" t="s">
        <v>132</v>
      </c>
      <c r="C134" s="7"/>
      <c r="D134" s="7"/>
      <c r="E134" s="7">
        <v>74735967</v>
      </c>
      <c r="F134" s="7">
        <v>95677757</v>
      </c>
    </row>
    <row r="135" spans="1:6" ht="15.6" customHeight="1" x14ac:dyDescent="0.25">
      <c r="A135" s="10">
        <v>166</v>
      </c>
      <c r="B135" s="6" t="s">
        <v>133</v>
      </c>
      <c r="C135" s="7"/>
      <c r="D135" s="7"/>
      <c r="E135" s="7">
        <f>E133+E134</f>
        <v>934908033</v>
      </c>
      <c r="F135" s="7">
        <f>F133+F134</f>
        <v>955190253</v>
      </c>
    </row>
    <row r="137" spans="1:6" x14ac:dyDescent="0.25">
      <c r="B137" s="111" t="s">
        <v>426</v>
      </c>
    </row>
    <row r="138" spans="1:6" ht="25.5" x14ac:dyDescent="0.25">
      <c r="B138" s="109" t="s">
        <v>427</v>
      </c>
    </row>
    <row r="139" spans="1:6" ht="25.5" x14ac:dyDescent="0.25">
      <c r="B139" s="110" t="s">
        <v>428</v>
      </c>
    </row>
  </sheetData>
  <sheetProtection sheet="1" objects="1" scenarios="1"/>
  <protectedRanges>
    <protectedRange sqref="C6:D10" name="Range1"/>
    <protectedRange sqref="F6:F10" name="Range2"/>
    <protectedRange sqref="C12:D17" name="Range3"/>
    <protectedRange sqref="F12:F17" name="Range4"/>
    <protectedRange sqref="C19:D23" name="Range5"/>
    <protectedRange sqref="F19:F23" name="Range6"/>
    <protectedRange sqref="C6" name="Range7"/>
    <protectedRange sqref="C25:D33" name="Range8"/>
    <protectedRange sqref="F25:F33" name="Range9"/>
    <protectedRange sqref="C36:D41" name="Range10"/>
    <protectedRange sqref="F36:F41" name="Range11"/>
    <protectedRange sqref="C44:D49" name="Range12"/>
    <protectedRange sqref="F44:F49" name="Range13"/>
    <protectedRange sqref="C51:D58 F51:F58" name="Range14"/>
    <protectedRange sqref="C60:D64 F60:F64" name="Range15"/>
    <protectedRange sqref="C68:D68 F68" name="Range16"/>
    <protectedRange sqref="E72:F79 E81:F86 E88:F91 E93:F94 E96:F103 E106:F112 E115:F118 E120:F132 E134:F134" name="Range17"/>
  </protectedRanges>
  <mergeCells count="8">
    <mergeCell ref="F1:F2"/>
    <mergeCell ref="A2:A3"/>
    <mergeCell ref="B2:B3"/>
    <mergeCell ref="C2:C3"/>
    <mergeCell ref="D2:D3"/>
    <mergeCell ref="E2:E3"/>
    <mergeCell ref="A1:B1"/>
    <mergeCell ref="C1:E1"/>
  </mergeCells>
  <pageMargins left="0.25" right="0.25" top="0.75" bottom="0.75" header="0.3" footer="0.3"/>
  <pageSetup paperSize="9" orientation="landscape"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5"/>
  <sheetViews>
    <sheetView workbookViewId="0">
      <pane ySplit="3" topLeftCell="A40" activePane="bottomLeft" state="frozen"/>
      <selection pane="bottomLeft" activeCell="G39" sqref="G39"/>
    </sheetView>
  </sheetViews>
  <sheetFormatPr defaultRowHeight="15" x14ac:dyDescent="0.25"/>
  <cols>
    <col min="1" max="1" width="7.7109375" style="3" customWidth="1"/>
    <col min="2" max="2" width="95.42578125" customWidth="1"/>
    <col min="3" max="4" width="18.140625" customWidth="1"/>
  </cols>
  <sheetData>
    <row r="1" spans="1:4" ht="21" x14ac:dyDescent="0.25">
      <c r="A1" s="177" t="s">
        <v>134</v>
      </c>
      <c r="B1" s="177"/>
      <c r="C1" s="177"/>
      <c r="D1" s="177"/>
    </row>
    <row r="2" spans="1:4" x14ac:dyDescent="0.25">
      <c r="A2" s="178" t="s">
        <v>0</v>
      </c>
      <c r="B2" s="178" t="s">
        <v>1</v>
      </c>
      <c r="C2" s="56" t="s">
        <v>2</v>
      </c>
      <c r="D2" s="56" t="s">
        <v>2</v>
      </c>
    </row>
    <row r="3" spans="1:4" x14ac:dyDescent="0.25">
      <c r="A3" s="178"/>
      <c r="B3" s="178"/>
      <c r="C3" s="56" t="s">
        <v>267</v>
      </c>
      <c r="D3" s="56" t="s">
        <v>263</v>
      </c>
    </row>
    <row r="4" spans="1:4" x14ac:dyDescent="0.25">
      <c r="A4" s="34">
        <v>201</v>
      </c>
      <c r="B4" s="35" t="s">
        <v>135</v>
      </c>
      <c r="C4" s="36">
        <f>C5+C9+C13+C14-C15+C16-C17+C18</f>
        <v>458101889</v>
      </c>
      <c r="D4" s="36">
        <f>D5+D9+D13+D14-D15+D16-D17+D18</f>
        <v>480898840</v>
      </c>
    </row>
    <row r="5" spans="1:4" x14ac:dyDescent="0.25">
      <c r="A5" s="37">
        <v>202</v>
      </c>
      <c r="B5" s="38" t="s">
        <v>136</v>
      </c>
      <c r="C5" s="39">
        <f>SUM(C6:C8)</f>
        <v>1270681</v>
      </c>
      <c r="D5" s="39">
        <f>SUM(D6:D8)</f>
        <v>435266</v>
      </c>
    </row>
    <row r="6" spans="1:4" x14ac:dyDescent="0.25">
      <c r="A6" s="11">
        <v>203</v>
      </c>
      <c r="B6" s="8" t="s">
        <v>137</v>
      </c>
      <c r="C6" s="9">
        <v>371576</v>
      </c>
      <c r="D6" s="8"/>
    </row>
    <row r="7" spans="1:4" x14ac:dyDescent="0.25">
      <c r="A7" s="11">
        <v>204</v>
      </c>
      <c r="B7" s="8" t="s">
        <v>138</v>
      </c>
      <c r="C7" s="9">
        <v>899105</v>
      </c>
      <c r="D7" s="9">
        <v>435266</v>
      </c>
    </row>
    <row r="8" spans="1:4" x14ac:dyDescent="0.25">
      <c r="A8" s="11">
        <v>205</v>
      </c>
      <c r="B8" s="8" t="s">
        <v>139</v>
      </c>
      <c r="C8" s="8"/>
      <c r="D8" s="8"/>
    </row>
    <row r="9" spans="1:4" x14ac:dyDescent="0.25">
      <c r="A9" s="12">
        <v>206</v>
      </c>
      <c r="B9" s="13" t="s">
        <v>140</v>
      </c>
      <c r="C9" s="14">
        <f>SUM(C10:C12)</f>
        <v>452184762</v>
      </c>
      <c r="D9" s="14">
        <v>476618594</v>
      </c>
    </row>
    <row r="10" spans="1:4" x14ac:dyDescent="0.25">
      <c r="A10" s="11">
        <v>207</v>
      </c>
      <c r="B10" s="8" t="s">
        <v>141</v>
      </c>
      <c r="C10" s="9">
        <v>14191568</v>
      </c>
      <c r="D10" s="9">
        <v>15870918</v>
      </c>
    </row>
    <row r="11" spans="1:4" x14ac:dyDescent="0.25">
      <c r="A11" s="11">
        <v>208</v>
      </c>
      <c r="B11" s="8" t="s">
        <v>142</v>
      </c>
      <c r="C11" s="9">
        <v>407032599</v>
      </c>
      <c r="D11" s="9">
        <v>431634731</v>
      </c>
    </row>
    <row r="12" spans="1:4" x14ac:dyDescent="0.25">
      <c r="A12" s="11">
        <v>209</v>
      </c>
      <c r="B12" s="8" t="s">
        <v>143</v>
      </c>
      <c r="C12" s="9">
        <v>30960595</v>
      </c>
      <c r="D12" s="9">
        <v>29112945</v>
      </c>
    </row>
    <row r="13" spans="1:4" x14ac:dyDescent="0.25">
      <c r="A13" s="11">
        <v>210</v>
      </c>
      <c r="B13" s="8" t="s">
        <v>144</v>
      </c>
      <c r="C13" s="8"/>
      <c r="D13" s="8"/>
    </row>
    <row r="14" spans="1:4" x14ac:dyDescent="0.25">
      <c r="A14" s="11">
        <v>211</v>
      </c>
      <c r="B14" s="8" t="s">
        <v>145</v>
      </c>
      <c r="C14" s="8"/>
      <c r="D14" s="8"/>
    </row>
    <row r="15" spans="1:4" x14ac:dyDescent="0.25">
      <c r="A15" s="11">
        <v>212</v>
      </c>
      <c r="B15" s="8" t="s">
        <v>146</v>
      </c>
      <c r="C15" s="8"/>
      <c r="D15" s="8"/>
    </row>
    <row r="16" spans="1:4" x14ac:dyDescent="0.25">
      <c r="A16" s="11">
        <v>213</v>
      </c>
      <c r="B16" s="8" t="s">
        <v>147</v>
      </c>
      <c r="C16" s="8"/>
      <c r="D16" s="8"/>
    </row>
    <row r="17" spans="1:4" x14ac:dyDescent="0.25">
      <c r="A17" s="11">
        <v>214</v>
      </c>
      <c r="B17" s="8" t="s">
        <v>148</v>
      </c>
      <c r="C17" s="8"/>
      <c r="D17" s="8"/>
    </row>
    <row r="18" spans="1:4" x14ac:dyDescent="0.25">
      <c r="A18" s="11">
        <v>215</v>
      </c>
      <c r="B18" s="8" t="s">
        <v>149</v>
      </c>
      <c r="C18" s="9">
        <v>4646446</v>
      </c>
      <c r="D18" s="9">
        <v>3844980</v>
      </c>
    </row>
    <row r="19" spans="1:4" x14ac:dyDescent="0.25">
      <c r="A19" s="20">
        <v>216</v>
      </c>
      <c r="B19" s="16" t="s">
        <v>150</v>
      </c>
      <c r="C19" s="17">
        <f>C20+C21+C22+C25+C26+C29+C30+C31</f>
        <v>364790748</v>
      </c>
      <c r="D19" s="17">
        <f>D20+D21+D22+D25+D26+D29+D30+D31</f>
        <v>355004229</v>
      </c>
    </row>
    <row r="20" spans="1:4" x14ac:dyDescent="0.25">
      <c r="A20" s="11">
        <v>217</v>
      </c>
      <c r="B20" s="8" t="s">
        <v>151</v>
      </c>
      <c r="C20" s="32">
        <v>1090450</v>
      </c>
      <c r="D20" s="9">
        <v>509135</v>
      </c>
    </row>
    <row r="21" spans="1:4" x14ac:dyDescent="0.25">
      <c r="A21" s="11">
        <v>218</v>
      </c>
      <c r="B21" s="8" t="s">
        <v>152</v>
      </c>
      <c r="C21" s="32">
        <v>57254011</v>
      </c>
      <c r="D21" s="9">
        <v>50162550</v>
      </c>
    </row>
    <row r="22" spans="1:4" x14ac:dyDescent="0.25">
      <c r="A22" s="12">
        <v>219</v>
      </c>
      <c r="B22" s="13" t="s">
        <v>153</v>
      </c>
      <c r="C22" s="33">
        <f>SUM(C23:C24)</f>
        <v>77265392</v>
      </c>
      <c r="D22" s="33">
        <f>SUM(D23:D24)</f>
        <v>76585492</v>
      </c>
    </row>
    <row r="23" spans="1:4" x14ac:dyDescent="0.25">
      <c r="A23" s="11">
        <v>220</v>
      </c>
      <c r="B23" s="8" t="s">
        <v>154</v>
      </c>
      <c r="C23" s="32">
        <v>60467134</v>
      </c>
      <c r="D23" s="9">
        <v>61199115</v>
      </c>
    </row>
    <row r="24" spans="1:4" x14ac:dyDescent="0.25">
      <c r="A24" s="11">
        <v>221</v>
      </c>
      <c r="B24" s="8" t="s">
        <v>155</v>
      </c>
      <c r="C24" s="32">
        <v>16798258</v>
      </c>
      <c r="D24" s="9">
        <v>15386377</v>
      </c>
    </row>
    <row r="25" spans="1:4" x14ac:dyDescent="0.25">
      <c r="A25" s="11">
        <v>222</v>
      </c>
      <c r="B25" s="8" t="s">
        <v>156</v>
      </c>
      <c r="C25" s="32">
        <v>115413837</v>
      </c>
      <c r="D25" s="9">
        <v>109513429</v>
      </c>
    </row>
    <row r="26" spans="1:4" x14ac:dyDescent="0.25">
      <c r="A26" s="12">
        <v>223</v>
      </c>
      <c r="B26" s="13" t="s">
        <v>157</v>
      </c>
      <c r="C26" s="33">
        <f>SUM(C27:C28)</f>
        <v>92924683</v>
      </c>
      <c r="D26" s="33">
        <f>SUM(D27:D28)</f>
        <v>99160726</v>
      </c>
    </row>
    <row r="27" spans="1:4" x14ac:dyDescent="0.25">
      <c r="A27" s="11">
        <v>224</v>
      </c>
      <c r="B27" s="8" t="s">
        <v>158</v>
      </c>
      <c r="C27" s="32">
        <v>92685501</v>
      </c>
      <c r="D27" s="9">
        <v>98552727</v>
      </c>
    </row>
    <row r="28" spans="1:4" x14ac:dyDescent="0.25">
      <c r="A28" s="11">
        <v>225</v>
      </c>
      <c r="B28" s="8" t="s">
        <v>159</v>
      </c>
      <c r="C28" s="32">
        <v>239182</v>
      </c>
      <c r="D28" s="9">
        <v>607999</v>
      </c>
    </row>
    <row r="29" spans="1:4" x14ac:dyDescent="0.25">
      <c r="A29" s="11">
        <v>226</v>
      </c>
      <c r="B29" s="8" t="s">
        <v>160</v>
      </c>
      <c r="C29" s="32">
        <v>16027259</v>
      </c>
      <c r="D29" s="9">
        <v>15338086</v>
      </c>
    </row>
    <row r="30" spans="1:4" x14ac:dyDescent="0.25">
      <c r="A30" s="11">
        <v>227</v>
      </c>
      <c r="B30" s="8" t="s">
        <v>161</v>
      </c>
      <c r="C30" s="32">
        <v>4131786</v>
      </c>
      <c r="D30" s="9">
        <v>3306752</v>
      </c>
    </row>
    <row r="31" spans="1:4" x14ac:dyDescent="0.25">
      <c r="A31" s="11">
        <v>228</v>
      </c>
      <c r="B31" s="8" t="s">
        <v>162</v>
      </c>
      <c r="C31" s="32">
        <v>683330</v>
      </c>
      <c r="D31" s="9">
        <v>428059</v>
      </c>
    </row>
    <row r="32" spans="1:4" x14ac:dyDescent="0.25">
      <c r="A32" s="10">
        <v>229</v>
      </c>
      <c r="B32" s="6" t="s">
        <v>163</v>
      </c>
      <c r="C32" s="7">
        <f>C4-C19</f>
        <v>93311141</v>
      </c>
      <c r="D32" s="7">
        <f>D4-D19</f>
        <v>125894611</v>
      </c>
    </row>
    <row r="33" spans="1:4" x14ac:dyDescent="0.25">
      <c r="A33" s="10">
        <v>230</v>
      </c>
      <c r="B33" s="6" t="s">
        <v>164</v>
      </c>
      <c r="C33" s="7"/>
      <c r="D33" s="6"/>
    </row>
    <row r="34" spans="1:4" x14ac:dyDescent="0.25">
      <c r="A34" s="20">
        <v>231</v>
      </c>
      <c r="B34" s="16" t="s">
        <v>165</v>
      </c>
      <c r="C34" s="17">
        <f>SUM(C35:C40)</f>
        <v>4785568</v>
      </c>
      <c r="D34" s="17">
        <f>SUM(D35:D40)</f>
        <v>4955664</v>
      </c>
    </row>
    <row r="35" spans="1:4" x14ac:dyDescent="0.25">
      <c r="A35" s="11">
        <v>232</v>
      </c>
      <c r="B35" s="8" t="s">
        <v>166</v>
      </c>
      <c r="C35" s="9">
        <v>3691</v>
      </c>
      <c r="D35" s="8"/>
    </row>
    <row r="36" spans="1:4" x14ac:dyDescent="0.25">
      <c r="A36" s="11">
        <v>233</v>
      </c>
      <c r="B36" s="8" t="s">
        <v>167</v>
      </c>
      <c r="C36" s="9">
        <v>3377724</v>
      </c>
      <c r="D36" s="9">
        <v>3959594</v>
      </c>
    </row>
    <row r="37" spans="1:4" x14ac:dyDescent="0.25">
      <c r="A37" s="11">
        <v>234</v>
      </c>
      <c r="B37" s="8" t="s">
        <v>168</v>
      </c>
      <c r="C37" s="9">
        <v>398370</v>
      </c>
      <c r="D37" s="9">
        <v>84324</v>
      </c>
    </row>
    <row r="38" spans="1:4" x14ac:dyDescent="0.25">
      <c r="A38" s="11">
        <v>235</v>
      </c>
      <c r="B38" s="8" t="s">
        <v>169</v>
      </c>
      <c r="C38" s="8"/>
      <c r="D38" s="8"/>
    </row>
    <row r="39" spans="1:4" x14ac:dyDescent="0.25">
      <c r="A39" s="11">
        <v>236</v>
      </c>
      <c r="B39" s="8" t="s">
        <v>170</v>
      </c>
      <c r="C39" s="8"/>
      <c r="D39" s="8"/>
    </row>
    <row r="40" spans="1:4" x14ac:dyDescent="0.25">
      <c r="A40" s="11">
        <v>237</v>
      </c>
      <c r="B40" s="8" t="s">
        <v>171</v>
      </c>
      <c r="C40" s="9">
        <v>1005783</v>
      </c>
      <c r="D40" s="9">
        <v>911746</v>
      </c>
    </row>
    <row r="41" spans="1:4" x14ac:dyDescent="0.25">
      <c r="A41" s="20">
        <v>238</v>
      </c>
      <c r="B41" s="16" t="s">
        <v>172</v>
      </c>
      <c r="C41" s="17">
        <f>SUM(C42:C46)</f>
        <v>1402801</v>
      </c>
      <c r="D41" s="17">
        <f>SUM(D42:D46)</f>
        <v>1331569</v>
      </c>
    </row>
    <row r="42" spans="1:4" x14ac:dyDescent="0.25">
      <c r="A42" s="11">
        <v>239</v>
      </c>
      <c r="B42" s="8" t="s">
        <v>173</v>
      </c>
      <c r="C42" s="8"/>
      <c r="D42" s="8"/>
    </row>
    <row r="43" spans="1:4" x14ac:dyDescent="0.25">
      <c r="A43" s="11">
        <v>240</v>
      </c>
      <c r="B43" s="8" t="s">
        <v>174</v>
      </c>
      <c r="C43" s="9">
        <v>443650</v>
      </c>
      <c r="D43" s="9">
        <v>800612</v>
      </c>
    </row>
    <row r="44" spans="1:4" x14ac:dyDescent="0.25">
      <c r="A44" s="11">
        <v>241</v>
      </c>
      <c r="B44" s="8" t="s">
        <v>175</v>
      </c>
      <c r="C44" s="9">
        <v>959151</v>
      </c>
      <c r="D44" s="9">
        <v>530957</v>
      </c>
    </row>
    <row r="45" spans="1:4" x14ac:dyDescent="0.25">
      <c r="A45" s="11">
        <v>242</v>
      </c>
      <c r="B45" s="8" t="s">
        <v>176</v>
      </c>
      <c r="C45" s="8"/>
      <c r="D45" s="8"/>
    </row>
    <row r="46" spans="1:4" x14ac:dyDescent="0.25">
      <c r="A46" s="11">
        <v>243</v>
      </c>
      <c r="B46" s="8" t="s">
        <v>177</v>
      </c>
      <c r="C46" s="8"/>
      <c r="D46" s="8"/>
    </row>
    <row r="47" spans="1:4" x14ac:dyDescent="0.25">
      <c r="A47" s="10">
        <v>244</v>
      </c>
      <c r="B47" s="6" t="s">
        <v>178</v>
      </c>
      <c r="C47" s="7">
        <f>C32+C34-C41</f>
        <v>96693908</v>
      </c>
      <c r="D47" s="7">
        <f>D32+D34-D41</f>
        <v>129518706</v>
      </c>
    </row>
    <row r="48" spans="1:4" x14ac:dyDescent="0.25">
      <c r="A48" s="10">
        <v>245</v>
      </c>
      <c r="B48" s="6" t="s">
        <v>179</v>
      </c>
      <c r="C48" s="6"/>
      <c r="D48" s="6"/>
    </row>
    <row r="49" spans="1:4" x14ac:dyDescent="0.25">
      <c r="A49" s="20">
        <v>246</v>
      </c>
      <c r="B49" s="16" t="s">
        <v>180</v>
      </c>
      <c r="C49" s="17">
        <f>SUM(C50:C59)</f>
        <v>1211250</v>
      </c>
      <c r="D49" s="17">
        <f>SUM(D50:D59)</f>
        <v>2245049</v>
      </c>
    </row>
    <row r="50" spans="1:4" x14ac:dyDescent="0.25">
      <c r="A50" s="11">
        <v>247</v>
      </c>
      <c r="B50" s="8" t="s">
        <v>181</v>
      </c>
      <c r="C50" s="9">
        <v>352703</v>
      </c>
      <c r="D50" s="9">
        <v>226523</v>
      </c>
    </row>
    <row r="51" spans="1:4" x14ac:dyDescent="0.25">
      <c r="A51" s="11">
        <v>248</v>
      </c>
      <c r="B51" s="8" t="s">
        <v>182</v>
      </c>
      <c r="C51" s="8"/>
      <c r="D51" s="8"/>
    </row>
    <row r="52" spans="1:4" x14ac:dyDescent="0.25">
      <c r="A52" s="11">
        <v>249</v>
      </c>
      <c r="B52" s="8" t="s">
        <v>183</v>
      </c>
      <c r="C52" s="8"/>
      <c r="D52" s="8"/>
    </row>
    <row r="53" spans="1:4" x14ac:dyDescent="0.25">
      <c r="A53" s="11">
        <v>250</v>
      </c>
      <c r="B53" s="8" t="s">
        <v>184</v>
      </c>
      <c r="C53" s="8"/>
      <c r="D53" s="8"/>
    </row>
    <row r="54" spans="1:4" x14ac:dyDescent="0.25">
      <c r="A54" s="11">
        <v>251</v>
      </c>
      <c r="B54" s="8" t="s">
        <v>185</v>
      </c>
      <c r="C54" s="8"/>
      <c r="D54" s="8"/>
    </row>
    <row r="55" spans="1:4" x14ac:dyDescent="0.25">
      <c r="A55" s="11">
        <v>252</v>
      </c>
      <c r="B55" s="8" t="s">
        <v>186</v>
      </c>
      <c r="C55" s="8"/>
      <c r="D55" s="8"/>
    </row>
    <row r="56" spans="1:4" x14ac:dyDescent="0.25">
      <c r="A56" s="11">
        <v>253</v>
      </c>
      <c r="B56" s="8" t="s">
        <v>187</v>
      </c>
      <c r="C56" s="9">
        <v>10693</v>
      </c>
      <c r="D56" s="8">
        <v>406</v>
      </c>
    </row>
    <row r="57" spans="1:4" x14ac:dyDescent="0.25">
      <c r="A57" s="11">
        <v>254</v>
      </c>
      <c r="B57" s="8" t="s">
        <v>188</v>
      </c>
      <c r="C57" s="9">
        <v>19123</v>
      </c>
      <c r="D57" s="9">
        <v>24878</v>
      </c>
    </row>
    <row r="58" spans="1:4" ht="25.5" x14ac:dyDescent="0.25">
      <c r="A58" s="11">
        <v>255</v>
      </c>
      <c r="B58" s="8" t="s">
        <v>189</v>
      </c>
      <c r="C58" s="8"/>
      <c r="D58" s="8"/>
    </row>
    <row r="59" spans="1:4" x14ac:dyDescent="0.25">
      <c r="A59" s="11">
        <v>256</v>
      </c>
      <c r="B59" s="8" t="s">
        <v>190</v>
      </c>
      <c r="C59" s="9">
        <v>828731</v>
      </c>
      <c r="D59" s="9">
        <v>1993242</v>
      </c>
    </row>
    <row r="60" spans="1:4" x14ac:dyDescent="0.25">
      <c r="A60" s="20">
        <v>257</v>
      </c>
      <c r="B60" s="16" t="s">
        <v>191</v>
      </c>
      <c r="C60" s="17">
        <f>SUM(C61:C70)</f>
        <v>7180877</v>
      </c>
      <c r="D60" s="17">
        <f>SUM(D61:D70)</f>
        <v>13338957</v>
      </c>
    </row>
    <row r="61" spans="1:4" x14ac:dyDescent="0.25">
      <c r="A61" s="11">
        <v>258</v>
      </c>
      <c r="B61" s="8" t="s">
        <v>192</v>
      </c>
      <c r="C61" s="9">
        <v>724884</v>
      </c>
      <c r="D61" s="9">
        <v>7717033</v>
      </c>
    </row>
    <row r="62" spans="1:4" x14ac:dyDescent="0.25">
      <c r="A62" s="11">
        <v>259</v>
      </c>
      <c r="B62" s="8" t="s">
        <v>193</v>
      </c>
      <c r="C62" s="8"/>
      <c r="D62" s="8"/>
    </row>
    <row r="63" spans="1:4" x14ac:dyDescent="0.25">
      <c r="A63" s="11">
        <v>260</v>
      </c>
      <c r="B63" s="8" t="s">
        <v>194</v>
      </c>
      <c r="C63" s="8"/>
      <c r="D63" s="8"/>
    </row>
    <row r="64" spans="1:4" x14ac:dyDescent="0.25">
      <c r="A64" s="11">
        <v>261</v>
      </c>
      <c r="B64" s="8" t="s">
        <v>195</v>
      </c>
      <c r="C64" s="8"/>
      <c r="D64" s="8"/>
    </row>
    <row r="65" spans="1:4" x14ac:dyDescent="0.25">
      <c r="A65" s="11">
        <v>262</v>
      </c>
      <c r="B65" s="8" t="s">
        <v>196</v>
      </c>
      <c r="C65" s="8"/>
      <c r="D65" s="8"/>
    </row>
    <row r="66" spans="1:4" x14ac:dyDescent="0.25">
      <c r="A66" s="11">
        <v>263</v>
      </c>
      <c r="B66" s="8" t="s">
        <v>197</v>
      </c>
      <c r="C66" s="8"/>
      <c r="D66" s="8"/>
    </row>
    <row r="67" spans="1:4" x14ac:dyDescent="0.25">
      <c r="A67" s="11">
        <v>264</v>
      </c>
      <c r="B67" s="8" t="s">
        <v>198</v>
      </c>
      <c r="C67" s="9">
        <v>5642</v>
      </c>
      <c r="D67" s="9">
        <v>6069</v>
      </c>
    </row>
    <row r="68" spans="1:4" x14ac:dyDescent="0.25">
      <c r="A68" s="11">
        <v>265</v>
      </c>
      <c r="B68" s="8" t="s">
        <v>199</v>
      </c>
      <c r="C68" s="8"/>
      <c r="D68" s="8"/>
    </row>
    <row r="69" spans="1:4" x14ac:dyDescent="0.25">
      <c r="A69" s="11">
        <v>266</v>
      </c>
      <c r="B69" s="8" t="s">
        <v>200</v>
      </c>
      <c r="C69" s="9">
        <v>5452864</v>
      </c>
      <c r="D69" s="9">
        <v>4268872</v>
      </c>
    </row>
    <row r="70" spans="1:4" x14ac:dyDescent="0.25">
      <c r="A70" s="11">
        <v>267</v>
      </c>
      <c r="B70" s="8" t="s">
        <v>201</v>
      </c>
      <c r="C70" s="9">
        <v>997487</v>
      </c>
      <c r="D70" s="9">
        <v>1346983</v>
      </c>
    </row>
    <row r="71" spans="1:4" x14ac:dyDescent="0.25">
      <c r="A71" s="10">
        <v>268</v>
      </c>
      <c r="B71" s="6" t="s">
        <v>202</v>
      </c>
      <c r="C71" s="6"/>
      <c r="D71" s="6"/>
    </row>
    <row r="72" spans="1:4" x14ac:dyDescent="0.25">
      <c r="A72" s="10">
        <v>269</v>
      </c>
      <c r="B72" s="6" t="s">
        <v>203</v>
      </c>
      <c r="C72" s="7">
        <f>C60-C49</f>
        <v>5969627</v>
      </c>
      <c r="D72" s="7">
        <f>D60-D49</f>
        <v>11093908</v>
      </c>
    </row>
    <row r="73" spans="1:4" x14ac:dyDescent="0.25">
      <c r="A73" s="18">
        <v>270</v>
      </c>
      <c r="B73" s="15" t="s">
        <v>204</v>
      </c>
      <c r="C73" s="15">
        <f>SUM(C74:C82)</f>
        <v>0</v>
      </c>
      <c r="D73" s="15">
        <f>SUM(D74:D82)</f>
        <v>0</v>
      </c>
    </row>
    <row r="74" spans="1:4" x14ac:dyDescent="0.25">
      <c r="A74" s="11">
        <v>271</v>
      </c>
      <c r="B74" s="8" t="s">
        <v>205</v>
      </c>
      <c r="C74" s="8"/>
      <c r="D74" s="8"/>
    </row>
    <row r="75" spans="1:4" x14ac:dyDescent="0.25">
      <c r="A75" s="11">
        <v>272</v>
      </c>
      <c r="B75" s="8" t="s">
        <v>206</v>
      </c>
      <c r="C75" s="8"/>
      <c r="D75" s="8"/>
    </row>
    <row r="76" spans="1:4" x14ac:dyDescent="0.25">
      <c r="A76" s="11">
        <v>273</v>
      </c>
      <c r="B76" s="8" t="s">
        <v>207</v>
      </c>
      <c r="C76" s="8"/>
      <c r="D76" s="8"/>
    </row>
    <row r="77" spans="1:4" x14ac:dyDescent="0.25">
      <c r="A77" s="11">
        <v>274</v>
      </c>
      <c r="B77" s="8" t="s">
        <v>208</v>
      </c>
      <c r="C77" s="8"/>
      <c r="D77" s="8"/>
    </row>
    <row r="78" spans="1:4" ht="25.5" x14ac:dyDescent="0.25">
      <c r="A78" s="11">
        <v>275</v>
      </c>
      <c r="B78" s="8" t="s">
        <v>209</v>
      </c>
      <c r="C78" s="8"/>
      <c r="D78" s="8"/>
    </row>
    <row r="79" spans="1:4" x14ac:dyDescent="0.25">
      <c r="A79" s="11">
        <v>276</v>
      </c>
      <c r="B79" s="8" t="s">
        <v>210</v>
      </c>
      <c r="C79" s="8"/>
      <c r="D79" s="8"/>
    </row>
    <row r="80" spans="1:4" x14ac:dyDescent="0.25">
      <c r="A80" s="11">
        <v>277</v>
      </c>
      <c r="B80" s="8" t="s">
        <v>211</v>
      </c>
      <c r="C80" s="8"/>
      <c r="D80" s="8"/>
    </row>
    <row r="81" spans="1:4" x14ac:dyDescent="0.25">
      <c r="A81" s="11">
        <v>278</v>
      </c>
      <c r="B81" s="8" t="s">
        <v>212</v>
      </c>
      <c r="C81" s="8"/>
      <c r="D81" s="8"/>
    </row>
    <row r="82" spans="1:4" x14ac:dyDescent="0.25">
      <c r="A82" s="11">
        <v>279</v>
      </c>
      <c r="B82" s="8" t="s">
        <v>213</v>
      </c>
      <c r="C82" s="8"/>
      <c r="D82" s="8"/>
    </row>
    <row r="83" spans="1:4" x14ac:dyDescent="0.25">
      <c r="A83" s="20">
        <v>280</v>
      </c>
      <c r="B83" s="16" t="s">
        <v>214</v>
      </c>
      <c r="C83" s="17">
        <f>SUM(C84:C92)</f>
        <v>7639</v>
      </c>
      <c r="D83" s="17">
        <f>SUM(D84:D92)</f>
        <v>99057</v>
      </c>
    </row>
    <row r="84" spans="1:4" x14ac:dyDescent="0.25">
      <c r="A84" s="11">
        <v>281</v>
      </c>
      <c r="B84" s="8" t="s">
        <v>215</v>
      </c>
      <c r="C84" s="8"/>
      <c r="D84" s="8"/>
    </row>
    <row r="85" spans="1:4" x14ac:dyDescent="0.25">
      <c r="A85" s="11">
        <v>282</v>
      </c>
      <c r="B85" s="8" t="s">
        <v>216</v>
      </c>
      <c r="C85" s="9">
        <v>7639</v>
      </c>
      <c r="D85" s="9">
        <v>99057</v>
      </c>
    </row>
    <row r="86" spans="1:4" x14ac:dyDescent="0.25">
      <c r="A86" s="11">
        <v>283</v>
      </c>
      <c r="B86" s="8" t="s">
        <v>217</v>
      </c>
      <c r="C86" s="8"/>
      <c r="D86" s="8"/>
    </row>
    <row r="87" spans="1:4" x14ac:dyDescent="0.25">
      <c r="A87" s="11">
        <v>284</v>
      </c>
      <c r="B87" s="8" t="s">
        <v>218</v>
      </c>
      <c r="C87" s="8"/>
      <c r="D87" s="8"/>
    </row>
    <row r="88" spans="1:4" x14ac:dyDescent="0.25">
      <c r="A88" s="11">
        <v>285</v>
      </c>
      <c r="B88" s="8" t="s">
        <v>219</v>
      </c>
      <c r="C88" s="8"/>
      <c r="D88" s="8"/>
    </row>
    <row r="89" spans="1:4" x14ac:dyDescent="0.25">
      <c r="A89" s="11">
        <v>286</v>
      </c>
      <c r="B89" s="8" t="s">
        <v>220</v>
      </c>
      <c r="C89" s="8"/>
      <c r="D89" s="8"/>
    </row>
    <row r="90" spans="1:4" x14ac:dyDescent="0.25">
      <c r="A90" s="11">
        <v>287</v>
      </c>
      <c r="B90" s="8" t="s">
        <v>221</v>
      </c>
      <c r="C90" s="8"/>
      <c r="D90" s="8"/>
    </row>
    <row r="91" spans="1:4" x14ac:dyDescent="0.25">
      <c r="A91" s="11">
        <v>288</v>
      </c>
      <c r="B91" s="8" t="s">
        <v>222</v>
      </c>
      <c r="C91" s="8"/>
      <c r="D91" s="8"/>
    </row>
    <row r="92" spans="1:4" x14ac:dyDescent="0.25">
      <c r="A92" s="11">
        <v>289</v>
      </c>
      <c r="B92" s="8" t="s">
        <v>223</v>
      </c>
      <c r="C92" s="8"/>
      <c r="D92" s="8"/>
    </row>
    <row r="93" spans="1:4" x14ac:dyDescent="0.25">
      <c r="A93" s="10">
        <v>290</v>
      </c>
      <c r="B93" s="6" t="s">
        <v>224</v>
      </c>
      <c r="C93" s="6"/>
      <c r="D93" s="6"/>
    </row>
    <row r="94" spans="1:4" x14ac:dyDescent="0.25">
      <c r="A94" s="10">
        <v>291</v>
      </c>
      <c r="B94" s="6" t="s">
        <v>225</v>
      </c>
      <c r="C94" s="7">
        <f>C83-C73</f>
        <v>7639</v>
      </c>
      <c r="D94" s="7">
        <f>D83-D73</f>
        <v>99057</v>
      </c>
    </row>
    <row r="95" spans="1:4" x14ac:dyDescent="0.25">
      <c r="A95" s="10">
        <v>292</v>
      </c>
      <c r="B95" s="6" t="s">
        <v>226</v>
      </c>
      <c r="C95" s="6"/>
      <c r="D95" s="6"/>
    </row>
    <row r="96" spans="1:4" x14ac:dyDescent="0.25">
      <c r="A96" s="10">
        <v>293</v>
      </c>
      <c r="B96" s="6" t="s">
        <v>227</v>
      </c>
      <c r="C96" s="6"/>
      <c r="D96" s="6"/>
    </row>
    <row r="97" spans="1:4" x14ac:dyDescent="0.25">
      <c r="A97" s="11">
        <v>294</v>
      </c>
      <c r="B97" s="8" t="s">
        <v>228</v>
      </c>
      <c r="C97" s="9">
        <f>C47+C71+C93+C95-C96-C48-C72-C94</f>
        <v>90716642</v>
      </c>
      <c r="D97" s="9">
        <f>D47+D71+D93+D95-D96-D48-D72-D94</f>
        <v>118325741</v>
      </c>
    </row>
    <row r="98" spans="1:4" x14ac:dyDescent="0.25">
      <c r="A98" s="11">
        <v>295</v>
      </c>
      <c r="B98" s="8" t="s">
        <v>229</v>
      </c>
      <c r="C98" s="8"/>
      <c r="D98" s="8"/>
    </row>
    <row r="99" spans="1:4" x14ac:dyDescent="0.25">
      <c r="A99" s="11">
        <v>296</v>
      </c>
      <c r="B99" s="8" t="s">
        <v>230</v>
      </c>
      <c r="C99" s="9">
        <v>9227767</v>
      </c>
      <c r="D99" s="9">
        <v>11829570</v>
      </c>
    </row>
    <row r="100" spans="1:4" x14ac:dyDescent="0.25">
      <c r="A100" s="11">
        <v>297</v>
      </c>
      <c r="B100" s="8" t="s">
        <v>231</v>
      </c>
      <c r="C100" s="8"/>
      <c r="D100" s="8"/>
    </row>
    <row r="101" spans="1:4" x14ac:dyDescent="0.25">
      <c r="A101" s="11">
        <v>298</v>
      </c>
      <c r="B101" s="8" t="s">
        <v>232</v>
      </c>
      <c r="C101" s="8"/>
      <c r="D101" s="8"/>
    </row>
    <row r="102" spans="1:4" x14ac:dyDescent="0.25">
      <c r="A102" s="11">
        <v>299</v>
      </c>
      <c r="B102" s="8" t="s">
        <v>233</v>
      </c>
      <c r="C102" s="9">
        <f>C97-C98-C99-C100+C101</f>
        <v>81488875</v>
      </c>
      <c r="D102" s="9">
        <f>D97-D98-D99-D100+D101</f>
        <v>106496171</v>
      </c>
    </row>
    <row r="103" spans="1:4" x14ac:dyDescent="0.25">
      <c r="A103" s="11">
        <v>300</v>
      </c>
      <c r="B103" s="8" t="s">
        <v>234</v>
      </c>
      <c r="C103" s="8"/>
      <c r="D103" s="8"/>
    </row>
    <row r="104" spans="1:4" x14ac:dyDescent="0.25">
      <c r="A104" s="10">
        <v>301</v>
      </c>
      <c r="B104" s="6" t="s">
        <v>235</v>
      </c>
      <c r="C104" s="7">
        <f>C4+C34+C49+C73+C95</f>
        <v>464098707</v>
      </c>
      <c r="D104" s="7">
        <f>D4+D34+D49+D73+D95</f>
        <v>488099553</v>
      </c>
    </row>
    <row r="105" spans="1:4" x14ac:dyDescent="0.25">
      <c r="A105" s="10">
        <v>302</v>
      </c>
      <c r="B105" s="6" t="s">
        <v>236</v>
      </c>
      <c r="C105" s="7">
        <f>C19+C41+C60+C83+C96</f>
        <v>373382065</v>
      </c>
      <c r="D105" s="7">
        <f>D19+D41+D60+D83+D96</f>
        <v>369773812</v>
      </c>
    </row>
    <row r="106" spans="1:4" x14ac:dyDescent="0.25">
      <c r="A106" s="10">
        <v>303</v>
      </c>
      <c r="B106" s="6" t="s">
        <v>237</v>
      </c>
      <c r="C106" s="6"/>
      <c r="D106" s="6"/>
    </row>
    <row r="107" spans="1:4" x14ac:dyDescent="0.25">
      <c r="A107" s="11">
        <v>304</v>
      </c>
      <c r="B107" s="8" t="s">
        <v>238</v>
      </c>
      <c r="C107" s="8"/>
      <c r="D107" s="8"/>
    </row>
    <row r="108" spans="1:4" x14ac:dyDescent="0.25">
      <c r="A108" s="11">
        <v>305</v>
      </c>
      <c r="B108" s="8" t="s">
        <v>239</v>
      </c>
      <c r="C108" s="8"/>
      <c r="D108" s="8"/>
    </row>
    <row r="109" spans="1:4" x14ac:dyDescent="0.25">
      <c r="A109" s="11">
        <v>306</v>
      </c>
      <c r="B109" s="8" t="s">
        <v>240</v>
      </c>
      <c r="C109" s="8"/>
      <c r="D109" s="8"/>
    </row>
    <row r="110" spans="1:4" x14ac:dyDescent="0.25">
      <c r="A110" s="11">
        <v>307</v>
      </c>
      <c r="B110" s="8" t="s">
        <v>241</v>
      </c>
      <c r="C110" s="8"/>
      <c r="D110" s="8"/>
    </row>
    <row r="111" spans="1:4" x14ac:dyDescent="0.25">
      <c r="A111" s="11">
        <v>308</v>
      </c>
      <c r="B111" s="8" t="s">
        <v>242</v>
      </c>
      <c r="C111" s="9">
        <v>2170</v>
      </c>
      <c r="D111" s="9">
        <v>2182</v>
      </c>
    </row>
    <row r="112" spans="1:4" x14ac:dyDescent="0.25">
      <c r="A112" s="11">
        <v>309</v>
      </c>
      <c r="B112" s="8" t="s">
        <v>243</v>
      </c>
      <c r="C112" s="9">
        <v>2146</v>
      </c>
      <c r="D112" s="9">
        <v>2167</v>
      </c>
    </row>
    <row r="113" spans="1:4" x14ac:dyDescent="0.25">
      <c r="A113" s="10">
        <v>400</v>
      </c>
      <c r="B113" s="6" t="s">
        <v>244</v>
      </c>
      <c r="C113" s="7">
        <f>C102</f>
        <v>81488875</v>
      </c>
      <c r="D113" s="7">
        <f>D102</f>
        <v>106496171</v>
      </c>
    </row>
    <row r="114" spans="1:4" x14ac:dyDescent="0.25">
      <c r="A114" s="18">
        <v>401</v>
      </c>
      <c r="B114" s="15" t="s">
        <v>245</v>
      </c>
      <c r="C114" s="15"/>
      <c r="D114" s="15"/>
    </row>
    <row r="115" spans="1:4" x14ac:dyDescent="0.25">
      <c r="A115" s="11">
        <v>402</v>
      </c>
      <c r="B115" s="8" t="s">
        <v>246</v>
      </c>
      <c r="C115" s="8"/>
      <c r="D115" s="8"/>
    </row>
    <row r="116" spans="1:4" x14ac:dyDescent="0.25">
      <c r="A116" s="11">
        <v>403</v>
      </c>
      <c r="B116" s="8" t="s">
        <v>247</v>
      </c>
      <c r="C116" s="8"/>
      <c r="D116" s="8"/>
    </row>
    <row r="117" spans="1:4" x14ac:dyDescent="0.25">
      <c r="A117" s="11">
        <v>404</v>
      </c>
      <c r="B117" s="8" t="s">
        <v>248</v>
      </c>
      <c r="C117" s="8"/>
      <c r="D117" s="8"/>
    </row>
    <row r="118" spans="1:4" x14ac:dyDescent="0.25">
      <c r="A118" s="11">
        <v>405</v>
      </c>
      <c r="B118" s="8" t="s">
        <v>249</v>
      </c>
      <c r="C118" s="8"/>
      <c r="D118" s="8"/>
    </row>
    <row r="119" spans="1:4" x14ac:dyDescent="0.25">
      <c r="A119" s="11">
        <v>406</v>
      </c>
      <c r="B119" s="8" t="s">
        <v>250</v>
      </c>
      <c r="C119" s="8"/>
      <c r="D119" s="8"/>
    </row>
    <row r="120" spans="1:4" x14ac:dyDescent="0.25">
      <c r="A120" s="11">
        <v>407</v>
      </c>
      <c r="B120" s="8" t="s">
        <v>251</v>
      </c>
      <c r="C120" s="8"/>
      <c r="D120" s="8"/>
    </row>
    <row r="121" spans="1:4" x14ac:dyDescent="0.25">
      <c r="A121" s="18">
        <v>408</v>
      </c>
      <c r="B121" s="15" t="s">
        <v>252</v>
      </c>
      <c r="C121" s="15">
        <f>SUM(C122:C126)</f>
        <v>826</v>
      </c>
      <c r="D121" s="15">
        <f>SUM(D122:D126)</f>
        <v>771</v>
      </c>
    </row>
    <row r="122" spans="1:4" x14ac:dyDescent="0.25">
      <c r="A122" s="11">
        <v>409</v>
      </c>
      <c r="B122" s="8" t="s">
        <v>253</v>
      </c>
      <c r="C122" s="8">
        <v>826</v>
      </c>
      <c r="D122" s="8">
        <v>771</v>
      </c>
    </row>
    <row r="123" spans="1:4" x14ac:dyDescent="0.25">
      <c r="A123" s="11">
        <v>410</v>
      </c>
      <c r="B123" s="8" t="s">
        <v>254</v>
      </c>
      <c r="C123" s="8"/>
      <c r="D123" s="8"/>
    </row>
    <row r="124" spans="1:4" x14ac:dyDescent="0.25">
      <c r="A124" s="11">
        <v>411</v>
      </c>
      <c r="B124" s="8" t="s">
        <v>255</v>
      </c>
      <c r="C124" s="8"/>
      <c r="D124" s="8"/>
    </row>
    <row r="125" spans="1:4" x14ac:dyDescent="0.25">
      <c r="A125" s="11">
        <v>412</v>
      </c>
      <c r="B125" s="8" t="s">
        <v>256</v>
      </c>
      <c r="C125" s="8"/>
      <c r="D125" s="8"/>
    </row>
    <row r="126" spans="1:4" x14ac:dyDescent="0.25">
      <c r="A126" s="11">
        <v>413</v>
      </c>
      <c r="B126" s="8" t="s">
        <v>257</v>
      </c>
      <c r="C126" s="8"/>
      <c r="D126" s="8"/>
    </row>
    <row r="127" spans="1:4" x14ac:dyDescent="0.25">
      <c r="A127" s="10">
        <v>414</v>
      </c>
      <c r="B127" s="6" t="s">
        <v>258</v>
      </c>
      <c r="C127" s="6">
        <f>C114-C121</f>
        <v>-826</v>
      </c>
      <c r="D127" s="6">
        <f>D114-D121</f>
        <v>-771</v>
      </c>
    </row>
    <row r="128" spans="1:4" x14ac:dyDescent="0.25">
      <c r="A128" s="10">
        <v>415</v>
      </c>
      <c r="B128" s="6" t="s">
        <v>259</v>
      </c>
      <c r="C128" s="6"/>
      <c r="D128" s="6"/>
    </row>
    <row r="129" spans="1:4" x14ac:dyDescent="0.25">
      <c r="A129" s="10">
        <v>416</v>
      </c>
      <c r="B129" s="6" t="s">
        <v>260</v>
      </c>
      <c r="C129" s="6">
        <f>C127+C128</f>
        <v>-826</v>
      </c>
      <c r="D129" s="6">
        <f>D127+D128</f>
        <v>-771</v>
      </c>
    </row>
    <row r="130" spans="1:4" x14ac:dyDescent="0.25">
      <c r="A130" s="10">
        <v>417</v>
      </c>
      <c r="B130" s="6" t="s">
        <v>261</v>
      </c>
      <c r="C130" s="7">
        <f>C113+C129</f>
        <v>81488049</v>
      </c>
      <c r="D130" s="7">
        <f>D113+D129</f>
        <v>106495400</v>
      </c>
    </row>
    <row r="131" spans="1:4" x14ac:dyDescent="0.25">
      <c r="A131" s="10">
        <v>418</v>
      </c>
      <c r="B131" s="6" t="s">
        <v>262</v>
      </c>
      <c r="C131" s="6"/>
      <c r="D131" s="6"/>
    </row>
    <row r="133" spans="1:4" x14ac:dyDescent="0.25">
      <c r="B133" s="111" t="s">
        <v>429</v>
      </c>
    </row>
    <row r="134" spans="1:4" ht="25.5" x14ac:dyDescent="0.25">
      <c r="B134" s="109" t="s">
        <v>430</v>
      </c>
    </row>
    <row r="135" spans="1:4" ht="25.5" x14ac:dyDescent="0.25">
      <c r="B135" s="110" t="s">
        <v>428</v>
      </c>
    </row>
  </sheetData>
  <protectedRanges>
    <protectedRange sqref="C122:D126" name="Range15"/>
    <protectedRange sqref="C115:D120" name="Range14"/>
    <protectedRange sqref="C107:D112" name="Range13"/>
    <protectedRange sqref="C99:D101" name="Range12"/>
    <protectedRange sqref="C84:D92" name="Range11"/>
    <protectedRange sqref="C73:D82" name="Range10"/>
    <protectedRange sqref="C61:D70" name="Range9"/>
    <protectedRange sqref="C50:D59" name="Range8"/>
    <protectedRange sqref="C42:D46" name="Range7"/>
    <protectedRange sqref="C35:D40" name="Range6"/>
    <protectedRange sqref="C27:D31" name="Range5"/>
    <protectedRange sqref="C23:D25" name="Range4"/>
    <protectedRange sqref="C20:D21" name="Range3"/>
    <protectedRange sqref="C10:D18" name="Range2"/>
    <protectedRange sqref="C6:D8" name="Range1"/>
  </protectedRanges>
  <mergeCells count="3">
    <mergeCell ref="A1:D1"/>
    <mergeCell ref="A2:A3"/>
    <mergeCell ref="B2:B3"/>
  </mergeCells>
  <pageMargins left="0.25" right="0.25" top="0.75" bottom="0.75" header="0.3" footer="0.3"/>
  <pageSetup paperSize="9" orientation="landscape" horizontalDpi="0" verticalDpi="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303"/>
  <sheetViews>
    <sheetView zoomScaleNormal="100" workbookViewId="0">
      <selection activeCell="A3" sqref="A3:M3"/>
    </sheetView>
  </sheetViews>
  <sheetFormatPr defaultRowHeight="15" x14ac:dyDescent="0.25"/>
  <cols>
    <col min="1" max="1" width="7.7109375" style="75" customWidth="1"/>
    <col min="2" max="4" width="10.28515625" style="75" customWidth="1"/>
    <col min="5" max="5" width="9.5703125" style="75" customWidth="1"/>
    <col min="6" max="6" width="13.5703125" style="75" customWidth="1"/>
    <col min="7" max="7" width="16.140625" style="75" customWidth="1"/>
    <col min="8" max="8" width="10.5703125" style="75" customWidth="1"/>
    <col min="9" max="9" width="11.85546875" style="75" customWidth="1"/>
    <col min="10" max="12" width="10.28515625" style="75" customWidth="1"/>
    <col min="13" max="13" width="11.5703125" style="75" customWidth="1"/>
    <col min="14" max="16384" width="9.140625" style="75"/>
  </cols>
  <sheetData>
    <row r="1" spans="1:13" x14ac:dyDescent="0.25">
      <c r="A1" s="184" t="s">
        <v>383</v>
      </c>
      <c r="B1" s="185"/>
      <c r="C1" s="185"/>
      <c r="D1" s="185"/>
      <c r="E1" s="185"/>
      <c r="F1" s="185"/>
      <c r="G1" s="185"/>
      <c r="H1" s="185"/>
      <c r="I1" s="185"/>
      <c r="J1" s="185"/>
      <c r="K1" s="185"/>
      <c r="L1" s="185"/>
      <c r="M1" s="185"/>
    </row>
    <row r="2" spans="1:13" x14ac:dyDescent="0.25">
      <c r="A2" s="186" t="s">
        <v>275</v>
      </c>
      <c r="B2" s="187"/>
      <c r="C2" s="187"/>
      <c r="D2" s="187"/>
      <c r="E2" s="187"/>
      <c r="F2" s="187"/>
      <c r="G2" s="187"/>
      <c r="H2" s="187"/>
      <c r="I2" s="187"/>
      <c r="J2" s="187"/>
      <c r="K2" s="187"/>
      <c r="L2" s="187"/>
      <c r="M2" s="187"/>
    </row>
    <row r="3" spans="1:13" s="76" customFormat="1" ht="61.5" customHeight="1" x14ac:dyDescent="0.25">
      <c r="A3" s="292" t="s">
        <v>462</v>
      </c>
      <c r="B3" s="189"/>
      <c r="C3" s="189"/>
      <c r="D3" s="189"/>
      <c r="E3" s="189"/>
      <c r="F3" s="189"/>
      <c r="G3" s="189"/>
      <c r="H3" s="189"/>
      <c r="I3" s="189"/>
      <c r="J3" s="189"/>
      <c r="K3" s="189"/>
      <c r="L3" s="189"/>
      <c r="M3" s="189"/>
    </row>
    <row r="4" spans="1:13" x14ac:dyDescent="0.25">
      <c r="A4" s="190" t="s">
        <v>276</v>
      </c>
      <c r="B4" s="191"/>
      <c r="C4" s="191"/>
      <c r="D4" s="191"/>
      <c r="E4" s="191"/>
      <c r="F4" s="191"/>
      <c r="G4" s="191"/>
      <c r="H4" s="191"/>
      <c r="I4" s="191"/>
      <c r="J4" s="191"/>
      <c r="K4" s="191"/>
      <c r="L4" s="191"/>
      <c r="M4" s="191"/>
    </row>
    <row r="5" spans="1:13" ht="30.75" customHeight="1" x14ac:dyDescent="0.25">
      <c r="A5" s="293" t="s">
        <v>463</v>
      </c>
      <c r="B5" s="192"/>
      <c r="C5" s="192"/>
      <c r="D5" s="192"/>
      <c r="E5" s="192"/>
      <c r="F5" s="192"/>
      <c r="G5" s="192"/>
      <c r="H5" s="192"/>
      <c r="I5" s="192"/>
      <c r="J5" s="192"/>
      <c r="K5" s="192"/>
      <c r="L5" s="192"/>
      <c r="M5" s="192"/>
    </row>
    <row r="6" spans="1:13" x14ac:dyDescent="0.25">
      <c r="A6" s="77"/>
      <c r="B6" s="78"/>
      <c r="C6" s="78"/>
      <c r="D6" s="78"/>
      <c r="E6" s="78"/>
      <c r="F6" s="78"/>
      <c r="G6" s="78"/>
      <c r="H6" s="78"/>
      <c r="I6" s="78"/>
      <c r="J6" s="78"/>
      <c r="K6" s="78"/>
      <c r="L6" s="78"/>
      <c r="M6" s="78"/>
    </row>
    <row r="7" spans="1:13" ht="15" customHeight="1" x14ac:dyDescent="0.25">
      <c r="A7" s="197" t="s">
        <v>277</v>
      </c>
      <c r="B7" s="200" t="s">
        <v>270</v>
      </c>
      <c r="C7" s="200"/>
      <c r="D7" s="200"/>
      <c r="E7" s="200"/>
      <c r="F7" s="198" t="s">
        <v>279</v>
      </c>
      <c r="G7" s="199"/>
      <c r="H7" s="294" t="s">
        <v>464</v>
      </c>
      <c r="I7" s="246"/>
      <c r="J7" s="246"/>
      <c r="K7" s="246"/>
      <c r="L7" s="246"/>
      <c r="M7" s="325"/>
    </row>
    <row r="8" spans="1:13" ht="30" customHeight="1" x14ac:dyDescent="0.25">
      <c r="A8" s="197"/>
      <c r="B8" s="200"/>
      <c r="C8" s="200"/>
      <c r="D8" s="200"/>
      <c r="E8" s="200"/>
      <c r="F8" s="58" t="s">
        <v>302</v>
      </c>
      <c r="G8" s="41" t="s">
        <v>263</v>
      </c>
      <c r="H8" s="247"/>
      <c r="I8" s="248"/>
      <c r="J8" s="248"/>
      <c r="K8" s="248"/>
      <c r="L8" s="248"/>
      <c r="M8" s="326"/>
    </row>
    <row r="9" spans="1:13" x14ac:dyDescent="0.25">
      <c r="A9" s="79">
        <v>1</v>
      </c>
      <c r="B9" s="196" t="s">
        <v>399</v>
      </c>
      <c r="C9" s="196"/>
      <c r="D9" s="196"/>
      <c r="E9" s="196"/>
      <c r="F9" s="59">
        <f>'1. Bilans stanja'!E61</f>
        <v>39935869</v>
      </c>
      <c r="G9" s="42">
        <f>'1. Bilans stanja'!F61</f>
        <v>82890148</v>
      </c>
      <c r="H9" s="247"/>
      <c r="I9" s="248"/>
      <c r="J9" s="248"/>
      <c r="K9" s="248"/>
      <c r="L9" s="248"/>
      <c r="M9" s="326"/>
    </row>
    <row r="10" spans="1:13" x14ac:dyDescent="0.25">
      <c r="A10" s="79">
        <v>2</v>
      </c>
      <c r="B10" s="196" t="s">
        <v>400</v>
      </c>
      <c r="C10" s="196"/>
      <c r="D10" s="196"/>
      <c r="E10" s="196"/>
      <c r="F10" s="43">
        <f>'1. Bilans stanja'!E43</f>
        <v>51724491</v>
      </c>
      <c r="G10" s="42">
        <f>'1. Bilans stanja'!F43</f>
        <v>47626507</v>
      </c>
      <c r="H10" s="247"/>
      <c r="I10" s="248"/>
      <c r="J10" s="248"/>
      <c r="K10" s="248"/>
      <c r="L10" s="248"/>
      <c r="M10" s="326"/>
    </row>
    <row r="11" spans="1:13" x14ac:dyDescent="0.25">
      <c r="A11" s="79">
        <v>3</v>
      </c>
      <c r="B11" s="196" t="s">
        <v>272</v>
      </c>
      <c r="C11" s="196"/>
      <c r="D11" s="196"/>
      <c r="E11" s="196"/>
      <c r="F11" s="43">
        <f>'1. Bilans stanja'!E50</f>
        <v>15724736</v>
      </c>
      <c r="G11" s="42">
        <f>'1. Bilans stanja'!F50</f>
        <v>5575891</v>
      </c>
      <c r="H11" s="247"/>
      <c r="I11" s="248"/>
      <c r="J11" s="248"/>
      <c r="K11" s="248"/>
      <c r="L11" s="248"/>
      <c r="M11" s="326"/>
    </row>
    <row r="12" spans="1:13" x14ac:dyDescent="0.25">
      <c r="A12" s="79">
        <v>4</v>
      </c>
      <c r="B12" s="196" t="s">
        <v>273</v>
      </c>
      <c r="C12" s="196"/>
      <c r="D12" s="196"/>
      <c r="E12" s="196"/>
      <c r="F12" s="43">
        <f>'1. Bilans stanja'!E63</f>
        <v>25060421</v>
      </c>
      <c r="G12" s="42">
        <f>'1. Bilans stanja'!F63</f>
        <v>19308548</v>
      </c>
      <c r="H12" s="247"/>
      <c r="I12" s="248"/>
      <c r="J12" s="248"/>
      <c r="K12" s="248"/>
      <c r="L12" s="248"/>
      <c r="M12" s="326"/>
    </row>
    <row r="13" spans="1:13" x14ac:dyDescent="0.25">
      <c r="A13" s="51">
        <v>5</v>
      </c>
      <c r="B13" s="193" t="s">
        <v>404</v>
      </c>
      <c r="C13" s="194"/>
      <c r="D13" s="194"/>
      <c r="E13" s="195"/>
      <c r="F13" s="60">
        <f>SUM(F9:F12)</f>
        <v>132445517</v>
      </c>
      <c r="G13" s="60">
        <f>SUM(G9:G12)</f>
        <v>155401094</v>
      </c>
      <c r="H13" s="247"/>
      <c r="I13" s="248"/>
      <c r="J13" s="248"/>
      <c r="K13" s="248"/>
      <c r="L13" s="248"/>
      <c r="M13" s="326"/>
    </row>
    <row r="14" spans="1:13" x14ac:dyDescent="0.25">
      <c r="A14" s="79">
        <v>6</v>
      </c>
      <c r="B14" s="196" t="s">
        <v>401</v>
      </c>
      <c r="C14" s="196"/>
      <c r="D14" s="196"/>
      <c r="E14" s="196"/>
      <c r="F14" s="43">
        <f>'1. Bilans stanja'!E119</f>
        <v>60401764</v>
      </c>
      <c r="G14" s="42">
        <f>'1. Bilans stanja'!F119</f>
        <v>58943477</v>
      </c>
      <c r="H14" s="247"/>
      <c r="I14" s="248"/>
      <c r="J14" s="248"/>
      <c r="K14" s="248"/>
      <c r="L14" s="248"/>
      <c r="M14" s="326"/>
    </row>
    <row r="15" spans="1:13" x14ac:dyDescent="0.25">
      <c r="A15" s="79">
        <v>7</v>
      </c>
      <c r="B15" s="196" t="s">
        <v>402</v>
      </c>
      <c r="C15" s="196"/>
      <c r="D15" s="196"/>
      <c r="E15" s="196"/>
      <c r="F15" s="43">
        <f>'1. Bilans stanja'!E114</f>
        <v>12593744</v>
      </c>
      <c r="G15" s="42">
        <f>'1. Bilans stanja'!F114</f>
        <v>11529641</v>
      </c>
      <c r="H15" s="247"/>
      <c r="I15" s="248"/>
      <c r="J15" s="248"/>
      <c r="K15" s="248"/>
      <c r="L15" s="248"/>
      <c r="M15" s="326"/>
    </row>
    <row r="16" spans="1:13" x14ac:dyDescent="0.25">
      <c r="A16" s="79">
        <v>8</v>
      </c>
      <c r="B16" s="196" t="s">
        <v>403</v>
      </c>
      <c r="C16" s="196"/>
      <c r="D16" s="196"/>
      <c r="E16" s="196"/>
      <c r="F16" s="43">
        <f>'1. Bilans stanja'!E131</f>
        <v>45713209</v>
      </c>
      <c r="G16" s="42">
        <f>'1. Bilans stanja'!F131</f>
        <v>40831876</v>
      </c>
      <c r="H16" s="247"/>
      <c r="I16" s="248"/>
      <c r="J16" s="248"/>
      <c r="K16" s="248"/>
      <c r="L16" s="248"/>
      <c r="M16" s="326"/>
    </row>
    <row r="17" spans="1:13" x14ac:dyDescent="0.25">
      <c r="A17" s="51">
        <v>9</v>
      </c>
      <c r="B17" s="193" t="s">
        <v>274</v>
      </c>
      <c r="C17" s="194"/>
      <c r="D17" s="194"/>
      <c r="E17" s="195"/>
      <c r="F17" s="60">
        <f>SUM(F14:F16)</f>
        <v>118708717</v>
      </c>
      <c r="G17" s="60">
        <f>SUM(G14:G16)</f>
        <v>111304994</v>
      </c>
      <c r="H17" s="247"/>
      <c r="I17" s="248"/>
      <c r="J17" s="248"/>
      <c r="K17" s="248"/>
      <c r="L17" s="248"/>
      <c r="M17" s="326"/>
    </row>
    <row r="18" spans="1:13" x14ac:dyDescent="0.25">
      <c r="A18" s="79">
        <v>10</v>
      </c>
      <c r="B18" s="242" t="s">
        <v>405</v>
      </c>
      <c r="C18" s="243"/>
      <c r="D18" s="243"/>
      <c r="E18" s="244"/>
      <c r="F18" s="43">
        <f>'1. Bilans stanja'!E35</f>
        <v>25058486</v>
      </c>
      <c r="G18" s="43">
        <f>'1. Bilans stanja'!F35</f>
        <v>22057838</v>
      </c>
      <c r="H18" s="249"/>
      <c r="I18" s="250"/>
      <c r="J18" s="250"/>
      <c r="K18" s="250"/>
      <c r="L18" s="250"/>
      <c r="M18" s="327"/>
    </row>
    <row r="19" spans="1:13" x14ac:dyDescent="0.25">
      <c r="A19" s="77"/>
      <c r="B19" s="78"/>
      <c r="C19" s="78"/>
      <c r="D19" s="78"/>
      <c r="E19" s="78"/>
      <c r="F19" s="78"/>
      <c r="G19" s="78"/>
      <c r="H19" s="78"/>
      <c r="I19" s="78"/>
      <c r="J19" s="78"/>
      <c r="K19" s="78"/>
      <c r="L19" s="78"/>
      <c r="M19" s="78"/>
    </row>
    <row r="20" spans="1:13" ht="16.5" customHeight="1" x14ac:dyDescent="0.25">
      <c r="A20" s="295" t="s">
        <v>473</v>
      </c>
      <c r="B20" s="201"/>
      <c r="C20" s="201"/>
      <c r="D20" s="201"/>
      <c r="E20" s="201"/>
      <c r="F20" s="201"/>
      <c r="G20" s="201"/>
      <c r="H20" s="201"/>
      <c r="I20" s="201"/>
      <c r="J20" s="201"/>
      <c r="K20" s="201"/>
      <c r="L20" s="201"/>
      <c r="M20" s="201"/>
    </row>
    <row r="21" spans="1:13" ht="15" customHeight="1" x14ac:dyDescent="0.25">
      <c r="A21" s="197" t="s">
        <v>277</v>
      </c>
      <c r="B21" s="200" t="s">
        <v>278</v>
      </c>
      <c r="C21" s="200"/>
      <c r="D21" s="200"/>
      <c r="E21" s="200"/>
      <c r="F21" s="200" t="s">
        <v>279</v>
      </c>
      <c r="G21" s="200"/>
      <c r="H21" s="296" t="s">
        <v>464</v>
      </c>
      <c r="I21" s="297"/>
      <c r="J21" s="297"/>
      <c r="K21" s="297"/>
      <c r="L21" s="297"/>
      <c r="M21" s="328"/>
    </row>
    <row r="22" spans="1:13" ht="25.5" customHeight="1" x14ac:dyDescent="0.25">
      <c r="A22" s="197"/>
      <c r="B22" s="200"/>
      <c r="C22" s="200"/>
      <c r="D22" s="200"/>
      <c r="E22" s="200"/>
      <c r="F22" s="58" t="s">
        <v>303</v>
      </c>
      <c r="G22" s="58" t="s">
        <v>263</v>
      </c>
      <c r="H22" s="298"/>
      <c r="I22" s="299"/>
      <c r="J22" s="299"/>
      <c r="K22" s="299"/>
      <c r="L22" s="299"/>
      <c r="M22" s="329"/>
    </row>
    <row r="23" spans="1:13" ht="15" customHeight="1" x14ac:dyDescent="0.25">
      <c r="A23" s="52">
        <v>1</v>
      </c>
      <c r="B23" s="179" t="s">
        <v>304</v>
      </c>
      <c r="C23" s="179"/>
      <c r="D23" s="179"/>
      <c r="E23" s="179"/>
      <c r="F23" s="61">
        <f>F13/F17</f>
        <v>1.115718544915282</v>
      </c>
      <c r="G23" s="61">
        <f>G13/G17</f>
        <v>1.3961735984640546</v>
      </c>
      <c r="H23" s="298"/>
      <c r="I23" s="299"/>
      <c r="J23" s="299"/>
      <c r="K23" s="299"/>
      <c r="L23" s="299"/>
      <c r="M23" s="329"/>
    </row>
    <row r="24" spans="1:13" ht="15" customHeight="1" x14ac:dyDescent="0.25">
      <c r="A24" s="52">
        <v>2</v>
      </c>
      <c r="B24" s="179" t="s">
        <v>305</v>
      </c>
      <c r="C24" s="179"/>
      <c r="D24" s="179"/>
      <c r="E24" s="179"/>
      <c r="F24" s="61">
        <f>(F13-F18)/F17</f>
        <v>0.9046263300107944</v>
      </c>
      <c r="G24" s="61">
        <f>(G13-G18)/G17</f>
        <v>1.1979988606800518</v>
      </c>
      <c r="H24" s="298"/>
      <c r="I24" s="299"/>
      <c r="J24" s="299"/>
      <c r="K24" s="299"/>
      <c r="L24" s="299"/>
      <c r="M24" s="329"/>
    </row>
    <row r="25" spans="1:13" ht="15" customHeight="1" x14ac:dyDescent="0.25">
      <c r="A25" s="52">
        <v>3</v>
      </c>
      <c r="B25" s="179" t="s">
        <v>306</v>
      </c>
      <c r="C25" s="179"/>
      <c r="D25" s="179"/>
      <c r="E25" s="179"/>
      <c r="F25" s="61">
        <f>F9/F17</f>
        <v>0.33641900956607929</v>
      </c>
      <c r="G25" s="61">
        <f>G9/G17</f>
        <v>0.74471185003612683</v>
      </c>
      <c r="H25" s="298"/>
      <c r="I25" s="299"/>
      <c r="J25" s="299"/>
      <c r="K25" s="299"/>
      <c r="L25" s="299"/>
      <c r="M25" s="329"/>
    </row>
    <row r="26" spans="1:13" ht="15" customHeight="1" x14ac:dyDescent="0.25">
      <c r="A26" s="203">
        <v>4</v>
      </c>
      <c r="B26" s="202" t="s">
        <v>307</v>
      </c>
      <c r="C26" s="202"/>
      <c r="D26" s="202"/>
      <c r="E26" s="202"/>
      <c r="F26" s="204">
        <f>F13-F17</f>
        <v>13736800</v>
      </c>
      <c r="G26" s="204">
        <f>G13-G17</f>
        <v>44096100</v>
      </c>
      <c r="H26" s="298"/>
      <c r="I26" s="299"/>
      <c r="J26" s="299"/>
      <c r="K26" s="299"/>
      <c r="L26" s="299"/>
      <c r="M26" s="329"/>
    </row>
    <row r="27" spans="1:13" s="80" customFormat="1" x14ac:dyDescent="0.25">
      <c r="A27" s="203"/>
      <c r="B27" s="202"/>
      <c r="C27" s="202"/>
      <c r="D27" s="202"/>
      <c r="E27" s="202"/>
      <c r="F27" s="204"/>
      <c r="G27" s="204"/>
      <c r="H27" s="300"/>
      <c r="I27" s="301"/>
      <c r="J27" s="301"/>
      <c r="K27" s="301"/>
      <c r="L27" s="301"/>
      <c r="M27" s="330"/>
    </row>
    <row r="28" spans="1:13" x14ac:dyDescent="0.25">
      <c r="A28" s="190" t="s">
        <v>280</v>
      </c>
      <c r="B28" s="191"/>
      <c r="C28" s="191"/>
      <c r="D28" s="191"/>
      <c r="E28" s="191"/>
      <c r="F28" s="191"/>
      <c r="G28" s="191"/>
      <c r="H28" s="191"/>
      <c r="I28" s="191"/>
      <c r="J28" s="191"/>
      <c r="K28" s="191"/>
      <c r="L28" s="191"/>
      <c r="M28" s="191"/>
    </row>
    <row r="29" spans="1:13" ht="32.25" customHeight="1" x14ac:dyDescent="0.25">
      <c r="A29" s="292" t="s">
        <v>465</v>
      </c>
      <c r="B29" s="189"/>
      <c r="C29" s="189"/>
      <c r="D29" s="189"/>
      <c r="E29" s="189"/>
      <c r="F29" s="189"/>
      <c r="G29" s="189"/>
      <c r="H29" s="189"/>
      <c r="I29" s="189"/>
      <c r="J29" s="189"/>
      <c r="K29" s="189"/>
      <c r="L29" s="189"/>
      <c r="M29" s="189"/>
    </row>
    <row r="30" spans="1:13" ht="15" customHeight="1" x14ac:dyDescent="0.25">
      <c r="A30" s="197" t="s">
        <v>277</v>
      </c>
      <c r="B30" s="200" t="s">
        <v>278</v>
      </c>
      <c r="C30" s="200"/>
      <c r="D30" s="200"/>
      <c r="E30" s="200"/>
      <c r="F30" s="200" t="s">
        <v>279</v>
      </c>
      <c r="G30" s="200"/>
      <c r="H30" s="302" t="s">
        <v>464</v>
      </c>
      <c r="I30" s="303"/>
      <c r="J30" s="303"/>
      <c r="K30" s="303"/>
      <c r="L30" s="303"/>
      <c r="M30" s="331"/>
    </row>
    <row r="31" spans="1:13" ht="28.5" customHeight="1" x14ac:dyDescent="0.25">
      <c r="A31" s="197"/>
      <c r="B31" s="200"/>
      <c r="C31" s="200"/>
      <c r="D31" s="200"/>
      <c r="E31" s="200"/>
      <c r="F31" s="58" t="s">
        <v>303</v>
      </c>
      <c r="G31" s="58" t="s">
        <v>263</v>
      </c>
      <c r="H31" s="304"/>
      <c r="I31" s="305"/>
      <c r="J31" s="305"/>
      <c r="K31" s="305"/>
      <c r="L31" s="305"/>
      <c r="M31" s="332"/>
    </row>
    <row r="32" spans="1:13" x14ac:dyDescent="0.25">
      <c r="A32" s="52">
        <v>1</v>
      </c>
      <c r="B32" s="196" t="s">
        <v>281</v>
      </c>
      <c r="C32" s="196"/>
      <c r="D32" s="196"/>
      <c r="E32" s="196"/>
      <c r="F32" s="59">
        <f>'1. Bilans stanja'!E35</f>
        <v>25058486</v>
      </c>
      <c r="G32" s="59">
        <f>'1. Bilans stanja'!F35</f>
        <v>22057838</v>
      </c>
      <c r="H32" s="304"/>
      <c r="I32" s="305"/>
      <c r="J32" s="305"/>
      <c r="K32" s="305"/>
      <c r="L32" s="305"/>
      <c r="M32" s="332"/>
    </row>
    <row r="33" spans="1:13" x14ac:dyDescent="0.25">
      <c r="A33" s="52">
        <v>2</v>
      </c>
      <c r="B33" s="196" t="s">
        <v>282</v>
      </c>
      <c r="C33" s="196"/>
      <c r="D33" s="196"/>
      <c r="E33" s="196"/>
      <c r="F33" s="59">
        <f>'1. Bilans stanja'!E24</f>
        <v>124444318</v>
      </c>
      <c r="G33" s="59">
        <f>'1. Bilans stanja'!F24</f>
        <v>116990844</v>
      </c>
      <c r="H33" s="304"/>
      <c r="I33" s="305"/>
      <c r="J33" s="305"/>
      <c r="K33" s="305"/>
      <c r="L33" s="305"/>
      <c r="M33" s="332"/>
    </row>
    <row r="34" spans="1:13" x14ac:dyDescent="0.25">
      <c r="A34" s="52">
        <v>3</v>
      </c>
      <c r="B34" s="196" t="s">
        <v>283</v>
      </c>
      <c r="C34" s="196"/>
      <c r="D34" s="196"/>
      <c r="E34" s="196"/>
      <c r="F34" s="59">
        <f>'1. Bilans stanja'!E4</f>
        <v>700915912</v>
      </c>
      <c r="G34" s="59">
        <f>'1. Bilans stanja'!F4</f>
        <v>680947378</v>
      </c>
      <c r="H34" s="304"/>
      <c r="I34" s="305"/>
      <c r="J34" s="305"/>
      <c r="K34" s="305"/>
      <c r="L34" s="305"/>
      <c r="M34" s="332"/>
    </row>
    <row r="35" spans="1:13" x14ac:dyDescent="0.25">
      <c r="A35" s="52">
        <v>4</v>
      </c>
      <c r="B35" s="196" t="s">
        <v>406</v>
      </c>
      <c r="C35" s="196"/>
      <c r="D35" s="196"/>
      <c r="E35" s="196"/>
      <c r="F35" s="59">
        <f>'1. Bilans stanja'!E66</f>
        <v>0</v>
      </c>
      <c r="G35" s="59">
        <f>'1. Bilans stanja'!F66</f>
        <v>0</v>
      </c>
      <c r="H35" s="304"/>
      <c r="I35" s="305"/>
      <c r="J35" s="305"/>
      <c r="K35" s="305"/>
      <c r="L35" s="305"/>
      <c r="M35" s="332"/>
    </row>
    <row r="36" spans="1:13" x14ac:dyDescent="0.25">
      <c r="A36" s="73">
        <v>5</v>
      </c>
      <c r="B36" s="205" t="s">
        <v>284</v>
      </c>
      <c r="C36" s="205"/>
      <c r="D36" s="205"/>
      <c r="E36" s="205"/>
      <c r="F36" s="66">
        <f>SUM(F32:F35)</f>
        <v>850418716</v>
      </c>
      <c r="G36" s="66">
        <f>SUM(G32:G35)</f>
        <v>819996060</v>
      </c>
      <c r="H36" s="304"/>
      <c r="I36" s="305"/>
      <c r="J36" s="305"/>
      <c r="K36" s="305"/>
      <c r="L36" s="305"/>
      <c r="M36" s="332"/>
    </row>
    <row r="37" spans="1:13" x14ac:dyDescent="0.25">
      <c r="A37" s="52">
        <v>6</v>
      </c>
      <c r="B37" s="196" t="s">
        <v>285</v>
      </c>
      <c r="C37" s="196"/>
      <c r="D37" s="196"/>
      <c r="E37" s="196"/>
      <c r="F37" s="59">
        <f>'1. Bilans stanja'!E105</f>
        <v>31050231</v>
      </c>
      <c r="G37" s="59">
        <f>'1. Bilans stanja'!F105</f>
        <v>20835997</v>
      </c>
      <c r="H37" s="304"/>
      <c r="I37" s="305"/>
      <c r="J37" s="305"/>
      <c r="K37" s="305"/>
      <c r="L37" s="305"/>
      <c r="M37" s="332"/>
    </row>
    <row r="38" spans="1:13" x14ac:dyDescent="0.25">
      <c r="A38" s="52">
        <v>7</v>
      </c>
      <c r="B38" s="196" t="s">
        <v>286</v>
      </c>
      <c r="C38" s="196"/>
      <c r="D38" s="196"/>
      <c r="E38" s="196"/>
      <c r="F38" s="59">
        <f>'1. Bilans stanja'!E95</f>
        <v>6573544</v>
      </c>
      <c r="G38" s="59">
        <f>'1. Bilans stanja'!F95</f>
        <v>7246672</v>
      </c>
      <c r="H38" s="304"/>
      <c r="I38" s="305"/>
      <c r="J38" s="305"/>
      <c r="K38" s="305"/>
      <c r="L38" s="305"/>
      <c r="M38" s="332"/>
    </row>
    <row r="39" spans="1:13" x14ac:dyDescent="0.25">
      <c r="A39" s="52">
        <v>8</v>
      </c>
      <c r="B39" s="196" t="s">
        <v>287</v>
      </c>
      <c r="C39" s="196"/>
      <c r="D39" s="196"/>
      <c r="E39" s="196"/>
      <c r="F39" s="59">
        <f>'1. Bilans stanja'!E70</f>
        <v>676768063</v>
      </c>
      <c r="G39" s="59">
        <f>'1. Bilans stanja'!F70</f>
        <v>697423175</v>
      </c>
      <c r="H39" s="304"/>
      <c r="I39" s="305"/>
      <c r="J39" s="305"/>
      <c r="K39" s="305"/>
      <c r="L39" s="305"/>
      <c r="M39" s="332"/>
    </row>
    <row r="40" spans="1:13" x14ac:dyDescent="0.25">
      <c r="A40" s="73">
        <v>9</v>
      </c>
      <c r="B40" s="205" t="s">
        <v>288</v>
      </c>
      <c r="C40" s="205"/>
      <c r="D40" s="205"/>
      <c r="E40" s="205"/>
      <c r="F40" s="66">
        <f>SUM(F37:F39)</f>
        <v>714391838</v>
      </c>
      <c r="G40" s="66">
        <f>SUM(G37:G39)</f>
        <v>725505844</v>
      </c>
      <c r="H40" s="304"/>
      <c r="I40" s="305"/>
      <c r="J40" s="305"/>
      <c r="K40" s="305"/>
      <c r="L40" s="305"/>
      <c r="M40" s="332"/>
    </row>
    <row r="41" spans="1:13" x14ac:dyDescent="0.25">
      <c r="A41" s="73">
        <v>10</v>
      </c>
      <c r="B41" s="205" t="s">
        <v>289</v>
      </c>
      <c r="C41" s="205"/>
      <c r="D41" s="205"/>
      <c r="E41" s="205"/>
      <c r="F41" s="74">
        <f>F36/F40</f>
        <v>1.1904093394751243</v>
      </c>
      <c r="G41" s="74">
        <f>G36/G40</f>
        <v>1.130240461577867</v>
      </c>
      <c r="H41" s="306"/>
      <c r="I41" s="307"/>
      <c r="J41" s="307"/>
      <c r="K41" s="307"/>
      <c r="L41" s="307"/>
      <c r="M41" s="333"/>
    </row>
    <row r="42" spans="1:13" x14ac:dyDescent="0.25">
      <c r="A42" s="77"/>
      <c r="B42" s="78"/>
      <c r="C42" s="78"/>
      <c r="D42" s="78"/>
      <c r="E42" s="78"/>
      <c r="F42" s="78"/>
      <c r="G42" s="78"/>
      <c r="H42" s="78"/>
      <c r="I42" s="78"/>
      <c r="J42" s="78"/>
      <c r="K42" s="78"/>
      <c r="L42" s="78"/>
      <c r="M42" s="78"/>
    </row>
    <row r="43" spans="1:13" x14ac:dyDescent="0.25">
      <c r="A43" s="77"/>
      <c r="B43" s="78"/>
      <c r="C43" s="78"/>
      <c r="D43" s="78"/>
      <c r="E43" s="78"/>
      <c r="F43" s="78"/>
      <c r="G43" s="78"/>
      <c r="H43" s="78"/>
      <c r="I43" s="78"/>
      <c r="J43" s="78"/>
      <c r="K43" s="78"/>
      <c r="L43" s="78"/>
      <c r="M43" s="78"/>
    </row>
    <row r="44" spans="1:13" x14ac:dyDescent="0.25">
      <c r="A44" s="77"/>
      <c r="B44" s="78"/>
      <c r="C44" s="78"/>
      <c r="D44" s="78"/>
      <c r="E44" s="78"/>
      <c r="F44" s="78"/>
      <c r="G44" s="78"/>
      <c r="H44" s="78"/>
      <c r="I44" s="78"/>
      <c r="J44" s="78"/>
      <c r="K44" s="78"/>
      <c r="L44" s="78"/>
      <c r="M44" s="78"/>
    </row>
    <row r="45" spans="1:13" x14ac:dyDescent="0.25">
      <c r="A45" s="77"/>
      <c r="B45" s="78"/>
      <c r="C45" s="78"/>
      <c r="D45" s="78"/>
      <c r="E45" s="78"/>
      <c r="F45" s="78"/>
      <c r="G45" s="78"/>
      <c r="H45" s="78"/>
      <c r="I45" s="78"/>
      <c r="J45" s="78"/>
      <c r="K45" s="78"/>
      <c r="L45" s="78"/>
      <c r="M45" s="78"/>
    </row>
    <row r="46" spans="1:13" x14ac:dyDescent="0.25">
      <c r="A46" s="77"/>
      <c r="B46" s="78"/>
      <c r="C46" s="78"/>
      <c r="D46" s="78"/>
      <c r="E46" s="78"/>
      <c r="F46" s="78"/>
      <c r="G46" s="78"/>
      <c r="H46" s="78"/>
      <c r="I46" s="78"/>
      <c r="J46" s="78"/>
      <c r="K46" s="78"/>
      <c r="L46" s="78"/>
      <c r="M46" s="78"/>
    </row>
    <row r="47" spans="1:13" x14ac:dyDescent="0.25">
      <c r="A47" s="77"/>
      <c r="B47" s="78"/>
      <c r="C47" s="78"/>
      <c r="D47" s="78"/>
      <c r="E47" s="78"/>
      <c r="F47" s="78"/>
      <c r="G47" s="78"/>
      <c r="H47" s="78"/>
      <c r="I47" s="78"/>
      <c r="J47" s="78"/>
      <c r="K47" s="78"/>
      <c r="L47" s="78"/>
      <c r="M47" s="78"/>
    </row>
    <row r="48" spans="1:13" x14ac:dyDescent="0.25">
      <c r="A48" s="77"/>
      <c r="B48" s="78"/>
      <c r="C48" s="78"/>
      <c r="D48" s="78"/>
      <c r="E48" s="78"/>
      <c r="F48" s="78"/>
      <c r="G48" s="78"/>
      <c r="H48" s="78"/>
      <c r="I48" s="78"/>
      <c r="J48" s="78"/>
      <c r="K48" s="78"/>
      <c r="L48" s="78"/>
      <c r="M48" s="78"/>
    </row>
    <row r="49" spans="1:13" x14ac:dyDescent="0.25">
      <c r="A49" s="77"/>
      <c r="B49" s="78"/>
      <c r="C49" s="78"/>
      <c r="D49" s="78"/>
      <c r="E49" s="78"/>
      <c r="F49" s="78"/>
      <c r="G49" s="78"/>
      <c r="H49" s="78"/>
      <c r="I49" s="78"/>
      <c r="J49" s="78"/>
      <c r="K49" s="78"/>
      <c r="L49" s="78"/>
      <c r="M49" s="78"/>
    </row>
    <row r="50" spans="1:13" x14ac:dyDescent="0.25">
      <c r="A50" s="77"/>
      <c r="B50" s="78"/>
      <c r="C50" s="78"/>
      <c r="D50" s="78"/>
      <c r="E50" s="78"/>
      <c r="F50" s="78"/>
      <c r="G50" s="78"/>
      <c r="H50" s="78"/>
      <c r="I50" s="78"/>
      <c r="J50" s="78"/>
      <c r="K50" s="78"/>
      <c r="L50" s="78"/>
      <c r="M50" s="78"/>
    </row>
    <row r="51" spans="1:13" x14ac:dyDescent="0.25">
      <c r="A51" s="77"/>
      <c r="B51" s="78"/>
      <c r="C51" s="78"/>
      <c r="D51" s="78"/>
      <c r="E51" s="78"/>
      <c r="F51" s="78"/>
      <c r="G51" s="78"/>
      <c r="H51" s="78"/>
      <c r="I51" s="78"/>
      <c r="J51" s="78"/>
      <c r="K51" s="78"/>
      <c r="L51" s="78"/>
      <c r="M51" s="78"/>
    </row>
    <row r="52" spans="1:13" x14ac:dyDescent="0.25">
      <c r="A52" s="77"/>
      <c r="B52" s="78"/>
      <c r="C52" s="78"/>
      <c r="D52" s="78"/>
      <c r="E52" s="78"/>
      <c r="F52" s="78"/>
      <c r="G52" s="78"/>
      <c r="H52" s="78"/>
      <c r="I52" s="78"/>
      <c r="J52" s="78"/>
      <c r="K52" s="78"/>
      <c r="L52" s="78"/>
      <c r="M52" s="78"/>
    </row>
    <row r="53" spans="1:13" x14ac:dyDescent="0.25">
      <c r="A53" s="77"/>
      <c r="B53" s="78"/>
      <c r="C53" s="78"/>
      <c r="D53" s="78"/>
      <c r="E53" s="78"/>
      <c r="F53" s="78"/>
      <c r="G53" s="78"/>
      <c r="H53" s="78"/>
      <c r="I53" s="78"/>
      <c r="J53" s="78"/>
      <c r="K53" s="78"/>
      <c r="L53" s="78"/>
      <c r="M53" s="78"/>
    </row>
    <row r="54" spans="1:13" x14ac:dyDescent="0.25">
      <c r="A54" s="77"/>
      <c r="B54" s="78"/>
      <c r="C54" s="78"/>
      <c r="D54" s="78"/>
      <c r="E54" s="78"/>
      <c r="F54" s="78"/>
      <c r="G54" s="78"/>
      <c r="H54" s="78"/>
      <c r="I54" s="78"/>
      <c r="J54" s="78"/>
      <c r="K54" s="78"/>
      <c r="L54" s="78"/>
      <c r="M54" s="78"/>
    </row>
    <row r="55" spans="1:13" x14ac:dyDescent="0.25">
      <c r="A55" s="77"/>
      <c r="B55" s="78"/>
      <c r="C55" s="78"/>
      <c r="D55" s="78"/>
      <c r="E55" s="78"/>
      <c r="F55" s="78"/>
      <c r="G55" s="78"/>
      <c r="H55" s="78"/>
      <c r="I55" s="78"/>
      <c r="J55" s="78"/>
      <c r="K55" s="78"/>
      <c r="L55" s="78"/>
      <c r="M55" s="78"/>
    </row>
    <row r="56" spans="1:13" x14ac:dyDescent="0.25">
      <c r="A56" s="77"/>
      <c r="B56" s="78"/>
      <c r="C56" s="78"/>
      <c r="D56" s="78"/>
      <c r="E56" s="78"/>
      <c r="F56" s="78"/>
      <c r="G56" s="78"/>
      <c r="H56" s="78"/>
      <c r="I56" s="78"/>
      <c r="J56" s="78"/>
      <c r="K56" s="78"/>
      <c r="L56" s="78"/>
      <c r="M56" s="78"/>
    </row>
    <row r="57" spans="1:13" x14ac:dyDescent="0.25">
      <c r="A57" s="77"/>
      <c r="B57" s="78"/>
      <c r="C57" s="78"/>
      <c r="D57" s="78"/>
      <c r="E57" s="78"/>
      <c r="F57" s="78"/>
      <c r="G57" s="78"/>
      <c r="H57" s="78"/>
      <c r="I57" s="78"/>
      <c r="J57" s="78"/>
      <c r="K57" s="78"/>
      <c r="L57" s="78"/>
      <c r="M57" s="78"/>
    </row>
    <row r="58" spans="1:13" x14ac:dyDescent="0.25">
      <c r="A58" s="77"/>
      <c r="B58" s="78"/>
      <c r="C58" s="78"/>
      <c r="D58" s="78"/>
      <c r="E58" s="78"/>
      <c r="F58" s="78"/>
      <c r="G58" s="78"/>
      <c r="H58" s="78"/>
      <c r="I58" s="78"/>
      <c r="J58" s="78"/>
      <c r="K58" s="78"/>
      <c r="L58" s="78"/>
      <c r="M58" s="78"/>
    </row>
    <row r="59" spans="1:13" x14ac:dyDescent="0.25">
      <c r="A59" s="190" t="s">
        <v>290</v>
      </c>
      <c r="B59" s="191"/>
      <c r="C59" s="191"/>
      <c r="D59" s="191"/>
      <c r="E59" s="191"/>
      <c r="F59" s="191"/>
      <c r="G59" s="191"/>
      <c r="H59" s="191"/>
      <c r="I59" s="191"/>
      <c r="J59" s="191"/>
      <c r="K59" s="191"/>
      <c r="L59" s="191"/>
      <c r="M59" s="191"/>
    </row>
    <row r="60" spans="1:13" ht="29.25" customHeight="1" x14ac:dyDescent="0.25">
      <c r="A60" s="293" t="s">
        <v>469</v>
      </c>
      <c r="B60" s="192"/>
      <c r="C60" s="192"/>
      <c r="D60" s="192"/>
      <c r="E60" s="192"/>
      <c r="F60" s="192"/>
      <c r="G60" s="192"/>
      <c r="H60" s="192"/>
      <c r="I60" s="192"/>
      <c r="J60" s="192"/>
      <c r="K60" s="192"/>
      <c r="L60" s="192"/>
      <c r="M60" s="192"/>
    </row>
    <row r="61" spans="1:13" x14ac:dyDescent="0.25">
      <c r="A61" s="197" t="s">
        <v>277</v>
      </c>
      <c r="B61" s="200" t="s">
        <v>278</v>
      </c>
      <c r="C61" s="200"/>
      <c r="D61" s="200"/>
      <c r="E61" s="200"/>
      <c r="F61" s="200" t="s">
        <v>279</v>
      </c>
      <c r="G61" s="200"/>
      <c r="H61" s="245" t="s">
        <v>464</v>
      </c>
      <c r="I61" s="246"/>
      <c r="J61" s="246"/>
      <c r="K61" s="246"/>
      <c r="L61" s="246"/>
      <c r="M61" s="325"/>
    </row>
    <row r="62" spans="1:13" ht="25.5" x14ac:dyDescent="0.25">
      <c r="A62" s="197"/>
      <c r="B62" s="200"/>
      <c r="C62" s="200"/>
      <c r="D62" s="200"/>
      <c r="E62" s="200"/>
      <c r="F62" s="58" t="s">
        <v>303</v>
      </c>
      <c r="G62" s="58" t="s">
        <v>263</v>
      </c>
      <c r="H62" s="247"/>
      <c r="I62" s="248"/>
      <c r="J62" s="248"/>
      <c r="K62" s="248"/>
      <c r="L62" s="248"/>
      <c r="M62" s="326"/>
    </row>
    <row r="63" spans="1:13" x14ac:dyDescent="0.25">
      <c r="A63" s="53" t="s">
        <v>291</v>
      </c>
      <c r="B63" s="206" t="s">
        <v>292</v>
      </c>
      <c r="C63" s="206"/>
      <c r="D63" s="206"/>
      <c r="E63" s="206"/>
      <c r="F63" s="44">
        <f>'1. Bilans stanja'!E67</f>
        <v>860172066</v>
      </c>
      <c r="G63" s="44">
        <f>'1. Bilans stanja'!F67</f>
        <v>859512496</v>
      </c>
      <c r="H63" s="247"/>
      <c r="I63" s="248"/>
      <c r="J63" s="248"/>
      <c r="K63" s="248"/>
      <c r="L63" s="248"/>
      <c r="M63" s="326"/>
    </row>
    <row r="64" spans="1:13" x14ac:dyDescent="0.25">
      <c r="A64" s="53" t="s">
        <v>293</v>
      </c>
      <c r="B64" s="206" t="s">
        <v>422</v>
      </c>
      <c r="C64" s="206"/>
      <c r="D64" s="206"/>
      <c r="E64" s="206"/>
      <c r="F64" s="44">
        <f>'1. Bilans stanja'!E104</f>
        <v>176830459</v>
      </c>
      <c r="G64" s="44">
        <f>'1. Bilans stanja'!F104</f>
        <v>154842649</v>
      </c>
      <c r="H64" s="247"/>
      <c r="I64" s="248"/>
      <c r="J64" s="248"/>
      <c r="K64" s="248"/>
      <c r="L64" s="248"/>
      <c r="M64" s="326"/>
    </row>
    <row r="65" spans="1:13" x14ac:dyDescent="0.25">
      <c r="A65" s="53" t="s">
        <v>294</v>
      </c>
      <c r="B65" s="206" t="s">
        <v>295</v>
      </c>
      <c r="C65" s="206"/>
      <c r="D65" s="206"/>
      <c r="E65" s="206"/>
      <c r="F65" s="63">
        <f>F63/F64</f>
        <v>4.8643885836432741</v>
      </c>
      <c r="G65" s="63">
        <f>G63/G64</f>
        <v>5.5508769809279093</v>
      </c>
      <c r="H65" s="249"/>
      <c r="I65" s="250"/>
      <c r="J65" s="250"/>
      <c r="K65" s="250"/>
      <c r="L65" s="250"/>
      <c r="M65" s="327"/>
    </row>
    <row r="66" spans="1:13" x14ac:dyDescent="0.25">
      <c r="A66" s="77"/>
      <c r="B66" s="78"/>
      <c r="C66" s="78"/>
      <c r="D66" s="78"/>
      <c r="E66" s="78"/>
      <c r="F66" s="78"/>
      <c r="G66" s="78"/>
      <c r="H66" s="78"/>
      <c r="I66" s="78"/>
      <c r="J66" s="78"/>
      <c r="K66" s="78"/>
      <c r="L66" s="78"/>
      <c r="M66" s="78"/>
    </row>
    <row r="67" spans="1:13" ht="15" customHeight="1" x14ac:dyDescent="0.25">
      <c r="A67" s="348" t="s">
        <v>470</v>
      </c>
      <c r="B67" s="349"/>
      <c r="C67" s="349"/>
      <c r="D67" s="349"/>
      <c r="E67" s="349"/>
      <c r="F67" s="349"/>
      <c r="G67" s="349"/>
      <c r="H67" s="349"/>
      <c r="I67" s="349"/>
      <c r="J67" s="349"/>
      <c r="K67" s="349"/>
      <c r="L67" s="349"/>
      <c r="M67" s="349"/>
    </row>
    <row r="68" spans="1:13" x14ac:dyDescent="0.25">
      <c r="A68" s="348"/>
      <c r="B68" s="349"/>
      <c r="C68" s="349"/>
      <c r="D68" s="349"/>
      <c r="E68" s="349"/>
      <c r="F68" s="349"/>
      <c r="G68" s="349"/>
      <c r="H68" s="349"/>
      <c r="I68" s="349"/>
      <c r="J68" s="349"/>
      <c r="K68" s="349"/>
      <c r="L68" s="349"/>
      <c r="M68" s="349"/>
    </row>
    <row r="69" spans="1:13" x14ac:dyDescent="0.25">
      <c r="A69" s="348"/>
      <c r="B69" s="349"/>
      <c r="C69" s="349"/>
      <c r="D69" s="349"/>
      <c r="E69" s="349"/>
      <c r="F69" s="349"/>
      <c r="G69" s="349"/>
      <c r="H69" s="349"/>
      <c r="I69" s="349"/>
      <c r="J69" s="349"/>
      <c r="K69" s="349"/>
      <c r="L69" s="349"/>
      <c r="M69" s="349"/>
    </row>
    <row r="70" spans="1:13" x14ac:dyDescent="0.25">
      <c r="A70" s="197" t="s">
        <v>277</v>
      </c>
      <c r="B70" s="200" t="s">
        <v>278</v>
      </c>
      <c r="C70" s="200"/>
      <c r="D70" s="200"/>
      <c r="E70" s="200"/>
      <c r="F70" s="200" t="s">
        <v>279</v>
      </c>
      <c r="G70" s="200"/>
      <c r="H70" s="200"/>
      <c r="I70" s="200"/>
      <c r="J70" s="245" t="s">
        <v>464</v>
      </c>
      <c r="K70" s="246"/>
      <c r="L70" s="246"/>
      <c r="M70" s="325"/>
    </row>
    <row r="71" spans="1:13" ht="15" customHeight="1" x14ac:dyDescent="0.25">
      <c r="A71" s="197"/>
      <c r="B71" s="200"/>
      <c r="C71" s="200"/>
      <c r="D71" s="200"/>
      <c r="E71" s="200"/>
      <c r="F71" s="211" t="s">
        <v>267</v>
      </c>
      <c r="G71" s="211"/>
      <c r="H71" s="211" t="s">
        <v>263</v>
      </c>
      <c r="I71" s="211"/>
      <c r="J71" s="247"/>
      <c r="K71" s="248"/>
      <c r="L71" s="248"/>
      <c r="M71" s="326"/>
    </row>
    <row r="72" spans="1:13" x14ac:dyDescent="0.25">
      <c r="A72" s="197"/>
      <c r="B72" s="200"/>
      <c r="C72" s="200"/>
      <c r="D72" s="200"/>
      <c r="E72" s="200"/>
      <c r="F72" s="45" t="s">
        <v>271</v>
      </c>
      <c r="G72" s="45" t="s">
        <v>296</v>
      </c>
      <c r="H72" s="45" t="s">
        <v>271</v>
      </c>
      <c r="I72" s="45" t="s">
        <v>296</v>
      </c>
      <c r="J72" s="247"/>
      <c r="K72" s="248"/>
      <c r="L72" s="248"/>
      <c r="M72" s="326"/>
    </row>
    <row r="73" spans="1:13" x14ac:dyDescent="0.25">
      <c r="A73" s="53" t="s">
        <v>291</v>
      </c>
      <c r="B73" s="206" t="s">
        <v>297</v>
      </c>
      <c r="C73" s="206"/>
      <c r="D73" s="206"/>
      <c r="E73" s="206"/>
      <c r="F73" s="46">
        <f>'1. Bilans stanja'!E70</f>
        <v>676768063</v>
      </c>
      <c r="G73" s="64">
        <f>F73/F76</f>
        <v>0.93933999179709848</v>
      </c>
      <c r="H73" s="46">
        <f>'1. Bilans stanja'!F70</f>
        <v>697423175</v>
      </c>
      <c r="I73" s="47">
        <f>H73/H76</f>
        <v>0.95559630992866307</v>
      </c>
      <c r="J73" s="247"/>
      <c r="K73" s="248"/>
      <c r="L73" s="248"/>
      <c r="M73" s="326"/>
    </row>
    <row r="74" spans="1:13" ht="15" customHeight="1" x14ac:dyDescent="0.25">
      <c r="A74" s="53" t="s">
        <v>293</v>
      </c>
      <c r="B74" s="209" t="s">
        <v>298</v>
      </c>
      <c r="C74" s="209"/>
      <c r="D74" s="209"/>
      <c r="E74" s="209"/>
      <c r="F74" s="46">
        <f>('1. Bilans stanja'!E109+'1. Bilans stanja'!E110+'1. Bilans stanja'!E114+'1. Bilans stanja'!E118)</f>
        <v>43643975</v>
      </c>
      <c r="G74" s="64">
        <f>F74/F76</f>
        <v>6.0576929320160268E-2</v>
      </c>
      <c r="H74" s="46">
        <f>('1. Bilans stanja'!F109+'1. Bilans stanja'!F114+'1. Bilans stanja'!F118)</f>
        <v>32365638</v>
      </c>
      <c r="I74" s="47">
        <f>H74/H76</f>
        <v>4.4346797396411321E-2</v>
      </c>
      <c r="J74" s="247"/>
      <c r="K74" s="248"/>
      <c r="L74" s="248"/>
      <c r="M74" s="326"/>
    </row>
    <row r="75" spans="1:13" ht="15" customHeight="1" x14ac:dyDescent="0.25">
      <c r="A75" s="53" t="s">
        <v>294</v>
      </c>
      <c r="B75" s="209" t="s">
        <v>407</v>
      </c>
      <c r="C75" s="209"/>
      <c r="D75" s="209"/>
      <c r="E75" s="209"/>
      <c r="F75" s="46">
        <f>('1. Bilans stanja'!E106+'1. Bilans stanja'!E107+'1. Bilans stanja'!E108+'1. Bilans stanja'!E111+'1. Bilans stanja'!E112+'1. Bilans stanja'!E125+'1. Bilans stanja'!E126)</f>
        <v>59856</v>
      </c>
      <c r="G75" s="64">
        <f>F75/F76</f>
        <v>8.3078882741260683E-5</v>
      </c>
      <c r="H75" s="46">
        <f>('1. Bilans stanja'!F106+'1. Bilans stanja'!F107+'1. Bilans stanja'!F108+'1. Bilans stanja'!F111+'1. Bilans stanja'!F112+'1. Bilans stanja'!F125+'1. Bilans stanja'!F126)</f>
        <v>41522</v>
      </c>
      <c r="I75" s="47">
        <f>H75/H76</f>
        <v>5.6892674925604456E-5</v>
      </c>
      <c r="J75" s="247"/>
      <c r="K75" s="248"/>
      <c r="L75" s="248"/>
      <c r="M75" s="326"/>
    </row>
    <row r="76" spans="1:13" ht="24.75" customHeight="1" x14ac:dyDescent="0.25">
      <c r="A76" s="68" t="s">
        <v>299</v>
      </c>
      <c r="B76" s="210" t="s">
        <v>467</v>
      </c>
      <c r="C76" s="210"/>
      <c r="D76" s="210"/>
      <c r="E76" s="210"/>
      <c r="F76" s="69">
        <f>SUM(F73:F75)</f>
        <v>720471894</v>
      </c>
      <c r="G76" s="70">
        <f>SUM(G73:G75)</f>
        <v>1</v>
      </c>
      <c r="H76" s="69">
        <f>SUM(H73:H75)</f>
        <v>729830335</v>
      </c>
      <c r="I76" s="70">
        <f>SUM(I73:I75)</f>
        <v>1</v>
      </c>
      <c r="J76" s="249"/>
      <c r="K76" s="250"/>
      <c r="L76" s="250"/>
      <c r="M76" s="327"/>
    </row>
    <row r="77" spans="1:13" x14ac:dyDescent="0.25">
      <c r="A77" s="77"/>
      <c r="B77" s="78"/>
      <c r="C77" s="78"/>
      <c r="D77" s="78"/>
      <c r="E77" s="78"/>
      <c r="F77" s="78"/>
      <c r="G77" s="78"/>
      <c r="H77" s="78"/>
      <c r="I77" s="78"/>
      <c r="J77" s="78"/>
      <c r="K77" s="78"/>
      <c r="L77" s="78"/>
      <c r="M77" s="78"/>
    </row>
    <row r="78" spans="1:13" x14ac:dyDescent="0.25">
      <c r="A78" s="77"/>
      <c r="B78" s="78"/>
      <c r="C78" s="78"/>
      <c r="D78" s="78"/>
      <c r="E78" s="78"/>
      <c r="F78" s="78"/>
      <c r="G78" s="78"/>
      <c r="H78" s="78"/>
      <c r="I78" s="78"/>
      <c r="J78" s="78"/>
      <c r="K78" s="78"/>
      <c r="L78" s="78"/>
      <c r="M78" s="78"/>
    </row>
    <row r="79" spans="1:13" x14ac:dyDescent="0.25">
      <c r="A79" s="77"/>
      <c r="B79" s="78"/>
      <c r="C79" s="78"/>
      <c r="D79" s="78"/>
      <c r="E79" s="78"/>
      <c r="F79" s="78"/>
      <c r="G79" s="78"/>
      <c r="H79" s="78"/>
      <c r="I79" s="78"/>
      <c r="J79" s="78"/>
      <c r="K79" s="78"/>
      <c r="L79" s="78"/>
      <c r="M79" s="78"/>
    </row>
    <row r="80" spans="1:13" x14ac:dyDescent="0.25">
      <c r="A80" s="77"/>
      <c r="B80" s="78"/>
      <c r="C80" s="78"/>
      <c r="D80" s="78"/>
      <c r="E80" s="78"/>
      <c r="F80" s="78"/>
      <c r="G80" s="78"/>
      <c r="H80" s="78"/>
      <c r="I80" s="78"/>
      <c r="J80" s="78"/>
      <c r="K80" s="78"/>
      <c r="L80" s="78"/>
      <c r="M80" s="78"/>
    </row>
    <row r="81" spans="1:13" x14ac:dyDescent="0.25">
      <c r="A81" s="77"/>
      <c r="B81" s="78"/>
      <c r="C81" s="78"/>
      <c r="D81" s="78"/>
      <c r="E81" s="78"/>
      <c r="F81" s="78"/>
      <c r="G81" s="78"/>
      <c r="H81" s="78"/>
      <c r="I81" s="78"/>
      <c r="J81" s="78"/>
      <c r="K81" s="78"/>
      <c r="L81" s="78"/>
      <c r="M81" s="78"/>
    </row>
    <row r="82" spans="1:13" x14ac:dyDescent="0.25">
      <c r="A82" s="77"/>
      <c r="B82" s="78"/>
      <c r="C82" s="78"/>
      <c r="D82" s="78"/>
      <c r="E82" s="78"/>
      <c r="F82" s="78"/>
      <c r="G82" s="78"/>
      <c r="H82" s="78"/>
      <c r="I82" s="78"/>
      <c r="J82" s="78"/>
      <c r="K82" s="78"/>
      <c r="L82" s="78"/>
      <c r="M82" s="78"/>
    </row>
    <row r="83" spans="1:13" x14ac:dyDescent="0.25">
      <c r="A83" s="77"/>
      <c r="B83" s="78"/>
      <c r="C83" s="78"/>
      <c r="D83" s="78"/>
      <c r="E83" s="78"/>
      <c r="F83" s="78"/>
      <c r="G83" s="78"/>
      <c r="H83" s="78"/>
      <c r="I83" s="78"/>
      <c r="J83" s="78"/>
      <c r="K83" s="78"/>
      <c r="L83" s="78"/>
      <c r="M83" s="78"/>
    </row>
    <row r="84" spans="1:13" x14ac:dyDescent="0.25">
      <c r="A84" s="77"/>
      <c r="B84" s="78"/>
      <c r="C84" s="78"/>
      <c r="D84" s="78"/>
      <c r="E84" s="78"/>
      <c r="F84" s="78"/>
      <c r="G84" s="78"/>
      <c r="H84" s="78"/>
      <c r="I84" s="78"/>
      <c r="J84" s="78"/>
      <c r="K84" s="78"/>
      <c r="L84" s="78"/>
      <c r="M84" s="78"/>
    </row>
    <row r="85" spans="1:13" x14ac:dyDescent="0.25">
      <c r="A85" s="77"/>
      <c r="B85" s="78"/>
      <c r="C85" s="78"/>
      <c r="D85" s="78"/>
      <c r="E85" s="78"/>
      <c r="F85" s="78"/>
      <c r="G85" s="78"/>
      <c r="H85" s="78"/>
      <c r="I85" s="78"/>
      <c r="J85" s="78"/>
      <c r="K85" s="78"/>
      <c r="L85" s="78"/>
      <c r="M85" s="78"/>
    </row>
    <row r="86" spans="1:13" x14ac:dyDescent="0.25">
      <c r="A86" s="77"/>
      <c r="B86" s="78"/>
      <c r="C86" s="78"/>
      <c r="D86" s="78"/>
      <c r="E86" s="78"/>
      <c r="F86" s="78"/>
      <c r="G86" s="78"/>
      <c r="H86" s="78"/>
      <c r="I86" s="78"/>
      <c r="J86" s="78"/>
      <c r="K86" s="78"/>
      <c r="L86" s="78"/>
      <c r="M86" s="78"/>
    </row>
    <row r="87" spans="1:13" x14ac:dyDescent="0.25">
      <c r="A87" s="77"/>
      <c r="B87" s="78"/>
      <c r="C87" s="78"/>
      <c r="D87" s="78"/>
      <c r="E87" s="78"/>
      <c r="F87" s="78"/>
      <c r="G87" s="78"/>
      <c r="H87" s="78"/>
      <c r="I87" s="78"/>
      <c r="J87" s="78"/>
      <c r="K87" s="78"/>
      <c r="L87" s="78"/>
      <c r="M87" s="78"/>
    </row>
    <row r="88" spans="1:13" x14ac:dyDescent="0.25">
      <c r="A88" s="77"/>
      <c r="B88" s="78"/>
      <c r="C88" s="78"/>
      <c r="D88" s="78"/>
      <c r="E88" s="78"/>
      <c r="F88" s="78"/>
      <c r="G88" s="78"/>
      <c r="H88" s="78"/>
      <c r="I88" s="78"/>
      <c r="J88" s="78"/>
      <c r="K88" s="78"/>
      <c r="L88" s="78"/>
      <c r="M88" s="78"/>
    </row>
    <row r="89" spans="1:13" x14ac:dyDescent="0.25">
      <c r="A89" s="77"/>
      <c r="B89" s="78"/>
      <c r="C89" s="78"/>
      <c r="D89" s="78"/>
      <c r="E89" s="78"/>
      <c r="F89" s="78"/>
      <c r="G89" s="78"/>
      <c r="H89" s="78"/>
      <c r="I89" s="78"/>
      <c r="J89" s="78"/>
      <c r="K89" s="78"/>
      <c r="L89" s="78"/>
      <c r="M89" s="78"/>
    </row>
    <row r="90" spans="1:13" x14ac:dyDescent="0.25">
      <c r="A90" s="186" t="s">
        <v>300</v>
      </c>
      <c r="B90" s="187"/>
      <c r="C90" s="187"/>
      <c r="D90" s="187"/>
      <c r="E90" s="187"/>
      <c r="F90" s="187"/>
      <c r="G90" s="187"/>
      <c r="H90" s="187"/>
      <c r="I90" s="187"/>
      <c r="J90" s="187"/>
      <c r="K90" s="187"/>
      <c r="L90" s="187"/>
      <c r="M90" s="187"/>
    </row>
    <row r="91" spans="1:13" ht="79.5" customHeight="1" x14ac:dyDescent="0.25">
      <c r="A91" s="188" t="s">
        <v>308</v>
      </c>
      <c r="B91" s="189"/>
      <c r="C91" s="189"/>
      <c r="D91" s="189"/>
      <c r="E91" s="189"/>
      <c r="F91" s="189"/>
      <c r="G91" s="189"/>
      <c r="H91" s="189"/>
      <c r="I91" s="189"/>
      <c r="J91" s="189"/>
      <c r="K91" s="189"/>
      <c r="L91" s="189"/>
      <c r="M91" s="189"/>
    </row>
    <row r="92" spans="1:13" x14ac:dyDescent="0.25">
      <c r="A92" s="190" t="s">
        <v>301</v>
      </c>
      <c r="B92" s="191"/>
      <c r="C92" s="191"/>
      <c r="D92" s="191"/>
      <c r="E92" s="191"/>
      <c r="F92" s="191"/>
      <c r="G92" s="191"/>
      <c r="H92" s="191"/>
      <c r="I92" s="191"/>
      <c r="J92" s="191"/>
      <c r="K92" s="191"/>
      <c r="L92" s="191"/>
      <c r="M92" s="191"/>
    </row>
    <row r="93" spans="1:13" ht="29.25" customHeight="1" x14ac:dyDescent="0.25">
      <c r="A93" s="323" t="s">
        <v>471</v>
      </c>
      <c r="B93" s="324"/>
      <c r="C93" s="324"/>
      <c r="D93" s="324"/>
      <c r="E93" s="324"/>
      <c r="F93" s="324"/>
      <c r="G93" s="324"/>
      <c r="H93" s="324"/>
      <c r="I93" s="324"/>
      <c r="J93" s="324"/>
      <c r="K93" s="324"/>
      <c r="L93" s="324"/>
      <c r="M93" s="324"/>
    </row>
    <row r="94" spans="1:13" x14ac:dyDescent="0.25">
      <c r="A94" s="197" t="s">
        <v>277</v>
      </c>
      <c r="B94" s="200" t="s">
        <v>309</v>
      </c>
      <c r="C94" s="200"/>
      <c r="D94" s="200"/>
      <c r="E94" s="200"/>
      <c r="F94" s="200" t="s">
        <v>279</v>
      </c>
      <c r="G94" s="200"/>
      <c r="H94" s="200"/>
      <c r="I94" s="200"/>
      <c r="J94" s="317" t="s">
        <v>464</v>
      </c>
      <c r="K94" s="318"/>
      <c r="L94" s="318"/>
      <c r="M94" s="334"/>
    </row>
    <row r="95" spans="1:13" x14ac:dyDescent="0.25">
      <c r="A95" s="197"/>
      <c r="B95" s="200"/>
      <c r="C95" s="200"/>
      <c r="D95" s="200"/>
      <c r="E95" s="200"/>
      <c r="F95" s="211" t="s">
        <v>267</v>
      </c>
      <c r="G95" s="211"/>
      <c r="H95" s="211" t="s">
        <v>263</v>
      </c>
      <c r="I95" s="211"/>
      <c r="J95" s="319"/>
      <c r="K95" s="320"/>
      <c r="L95" s="320"/>
      <c r="M95" s="335"/>
    </row>
    <row r="96" spans="1:13" x14ac:dyDescent="0.25">
      <c r="A96" s="197"/>
      <c r="B96" s="200"/>
      <c r="C96" s="200"/>
      <c r="D96" s="200"/>
      <c r="E96" s="200"/>
      <c r="F96" s="45" t="s">
        <v>271</v>
      </c>
      <c r="G96" s="45" t="s">
        <v>296</v>
      </c>
      <c r="H96" s="45" t="s">
        <v>271</v>
      </c>
      <c r="I96" s="45" t="s">
        <v>296</v>
      </c>
      <c r="J96" s="319"/>
      <c r="K96" s="320"/>
      <c r="L96" s="320"/>
      <c r="M96" s="335"/>
    </row>
    <row r="97" spans="1:13" x14ac:dyDescent="0.25">
      <c r="A97" s="52" t="s">
        <v>291</v>
      </c>
      <c r="B97" s="196" t="s">
        <v>468</v>
      </c>
      <c r="C97" s="196"/>
      <c r="D97" s="196"/>
      <c r="E97" s="196"/>
      <c r="F97" s="59">
        <f>'1. Bilans stanja'!E78</f>
        <v>0</v>
      </c>
      <c r="G97" s="65">
        <f>F97/F101</f>
        <v>0</v>
      </c>
      <c r="H97" s="59">
        <f>'1. Bilans stanja'!F78</f>
        <v>0</v>
      </c>
      <c r="I97" s="65">
        <f>H97/H101</f>
        <v>0</v>
      </c>
      <c r="J97" s="319"/>
      <c r="K97" s="320"/>
      <c r="L97" s="320"/>
      <c r="M97" s="335"/>
    </row>
    <row r="98" spans="1:13" x14ac:dyDescent="0.25">
      <c r="A98" s="52" t="s">
        <v>293</v>
      </c>
      <c r="B98" s="196" t="s">
        <v>310</v>
      </c>
      <c r="C98" s="196"/>
      <c r="D98" s="196"/>
      <c r="E98" s="196"/>
      <c r="F98" s="59">
        <f>'1. Bilans stanja'!E4</f>
        <v>700915912</v>
      </c>
      <c r="G98" s="65">
        <f>F98/F101</f>
        <v>0.81485546869642245</v>
      </c>
      <c r="H98" s="59">
        <f>'1. Bilans stanja'!F4</f>
        <v>680947378</v>
      </c>
      <c r="I98" s="65">
        <f>H98/H101</f>
        <v>0.79224837471123866</v>
      </c>
      <c r="J98" s="319"/>
      <c r="K98" s="320"/>
      <c r="L98" s="320"/>
      <c r="M98" s="335"/>
    </row>
    <row r="99" spans="1:13" x14ac:dyDescent="0.25">
      <c r="A99" s="52" t="s">
        <v>294</v>
      </c>
      <c r="B99" s="196" t="s">
        <v>311</v>
      </c>
      <c r="C99" s="196"/>
      <c r="D99" s="196"/>
      <c r="E99" s="196"/>
      <c r="F99" s="59">
        <f>'1. Bilans stanja'!E34</f>
        <v>159256154</v>
      </c>
      <c r="G99" s="65">
        <f>F99/F101</f>
        <v>0.18514453130357758</v>
      </c>
      <c r="H99" s="59">
        <f>'1. Bilans stanja'!F34</f>
        <v>178565118</v>
      </c>
      <c r="I99" s="65">
        <f>H99/H101</f>
        <v>0.20775162528876137</v>
      </c>
      <c r="J99" s="319"/>
      <c r="K99" s="320"/>
      <c r="L99" s="320"/>
      <c r="M99" s="335"/>
    </row>
    <row r="100" spans="1:13" x14ac:dyDescent="0.25">
      <c r="A100" s="52" t="s">
        <v>299</v>
      </c>
      <c r="B100" s="196" t="s">
        <v>312</v>
      </c>
      <c r="C100" s="196"/>
      <c r="D100" s="196"/>
      <c r="E100" s="196"/>
      <c r="F100" s="59">
        <f>'1. Bilans stanja'!E66</f>
        <v>0</v>
      </c>
      <c r="G100" s="65">
        <f>F100/F101</f>
        <v>0</v>
      </c>
      <c r="H100" s="59">
        <f>'1. Bilans stanja'!F66</f>
        <v>0</v>
      </c>
      <c r="I100" s="65">
        <f>H100/H101</f>
        <v>0</v>
      </c>
      <c r="J100" s="319"/>
      <c r="K100" s="320"/>
      <c r="L100" s="320"/>
      <c r="M100" s="335"/>
    </row>
    <row r="101" spans="1:13" x14ac:dyDescent="0.25">
      <c r="A101" s="52"/>
      <c r="B101" s="205" t="s">
        <v>313</v>
      </c>
      <c r="C101" s="205"/>
      <c r="D101" s="205"/>
      <c r="E101" s="205"/>
      <c r="F101" s="66">
        <f>SUM(F97:F100)</f>
        <v>860172066</v>
      </c>
      <c r="G101" s="67">
        <f>SUM(G97:G100)</f>
        <v>1</v>
      </c>
      <c r="H101" s="66">
        <f>SUM(H97:H100)</f>
        <v>859512496</v>
      </c>
      <c r="I101" s="67">
        <f>SUM(I97:I100)</f>
        <v>1</v>
      </c>
      <c r="J101" s="321"/>
      <c r="K101" s="322"/>
      <c r="L101" s="322"/>
      <c r="M101" s="336"/>
    </row>
    <row r="102" spans="1:13" x14ac:dyDescent="0.25">
      <c r="A102" s="81"/>
      <c r="B102" s="82"/>
      <c r="C102" s="82"/>
      <c r="D102" s="82"/>
      <c r="E102" s="82"/>
      <c r="F102" s="83"/>
      <c r="G102" s="84"/>
      <c r="H102" s="83"/>
      <c r="I102" s="85"/>
      <c r="J102" s="78"/>
      <c r="K102" s="78"/>
      <c r="L102" s="78"/>
      <c r="M102" s="78"/>
    </row>
    <row r="103" spans="1:13" x14ac:dyDescent="0.25">
      <c r="A103" s="81"/>
      <c r="B103" s="82"/>
      <c r="C103" s="82"/>
      <c r="D103" s="82"/>
      <c r="E103" s="82"/>
      <c r="F103" s="83"/>
      <c r="G103" s="84"/>
      <c r="H103" s="83"/>
      <c r="I103" s="85"/>
      <c r="J103" s="78"/>
      <c r="K103" s="78"/>
      <c r="L103" s="78"/>
      <c r="M103" s="78"/>
    </row>
    <row r="104" spans="1:13" x14ac:dyDescent="0.25">
      <c r="A104" s="81"/>
      <c r="B104" s="82"/>
      <c r="C104" s="82"/>
      <c r="D104" s="82"/>
      <c r="E104" s="82"/>
      <c r="F104" s="83"/>
      <c r="G104" s="84"/>
      <c r="H104" s="83"/>
      <c r="I104" s="85"/>
      <c r="J104" s="78"/>
      <c r="K104" s="78"/>
      <c r="L104" s="78"/>
      <c r="M104" s="78"/>
    </row>
    <row r="105" spans="1:13" x14ac:dyDescent="0.25">
      <c r="A105" s="81"/>
      <c r="B105" s="82"/>
      <c r="C105" s="82"/>
      <c r="D105" s="82"/>
      <c r="E105" s="82"/>
      <c r="F105" s="83"/>
      <c r="G105" s="84"/>
      <c r="H105" s="83"/>
      <c r="I105" s="85"/>
      <c r="J105" s="78"/>
      <c r="K105" s="78"/>
      <c r="L105" s="78"/>
      <c r="M105" s="78"/>
    </row>
    <row r="106" spans="1:13" x14ac:dyDescent="0.25">
      <c r="A106" s="81"/>
      <c r="B106" s="82"/>
      <c r="C106" s="82"/>
      <c r="D106" s="82"/>
      <c r="E106" s="82"/>
      <c r="F106" s="83"/>
      <c r="G106" s="84"/>
      <c r="H106" s="83"/>
      <c r="I106" s="85"/>
      <c r="J106" s="78"/>
      <c r="K106" s="78"/>
      <c r="L106" s="78"/>
      <c r="M106" s="78"/>
    </row>
    <row r="107" spans="1:13" x14ac:dyDescent="0.25">
      <c r="A107" s="81"/>
      <c r="B107" s="82"/>
      <c r="C107" s="82"/>
      <c r="D107" s="82"/>
      <c r="E107" s="82"/>
      <c r="F107" s="83"/>
      <c r="G107" s="84"/>
      <c r="H107" s="83"/>
      <c r="I107" s="85"/>
      <c r="J107" s="78"/>
      <c r="K107" s="78"/>
      <c r="L107" s="78"/>
      <c r="M107" s="78"/>
    </row>
    <row r="108" spans="1:13" x14ac:dyDescent="0.25">
      <c r="A108" s="81"/>
      <c r="B108" s="82"/>
      <c r="C108" s="82"/>
      <c r="D108" s="82"/>
      <c r="E108" s="82"/>
      <c r="F108" s="83"/>
      <c r="G108" s="84"/>
      <c r="H108" s="83"/>
      <c r="I108" s="85"/>
      <c r="J108" s="78"/>
      <c r="K108" s="78"/>
      <c r="L108" s="78"/>
      <c r="M108" s="78"/>
    </row>
    <row r="109" spans="1:13" x14ac:dyDescent="0.25">
      <c r="A109" s="81"/>
      <c r="B109" s="82"/>
      <c r="C109" s="82"/>
      <c r="D109" s="82"/>
      <c r="E109" s="82"/>
      <c r="F109" s="83"/>
      <c r="G109" s="84"/>
      <c r="H109" s="83"/>
      <c r="I109" s="85"/>
      <c r="J109" s="78"/>
      <c r="K109" s="78"/>
      <c r="L109" s="78"/>
      <c r="M109" s="78"/>
    </row>
    <row r="110" spans="1:13" x14ac:dyDescent="0.25">
      <c r="A110" s="81"/>
      <c r="B110" s="82"/>
      <c r="C110" s="82"/>
      <c r="D110" s="82"/>
      <c r="E110" s="82"/>
      <c r="F110" s="83"/>
      <c r="G110" s="84"/>
      <c r="H110" s="83"/>
      <c r="I110" s="85"/>
      <c r="J110" s="78"/>
      <c r="K110" s="78"/>
      <c r="L110" s="78"/>
      <c r="M110" s="78"/>
    </row>
    <row r="111" spans="1:13" x14ac:dyDescent="0.25">
      <c r="A111" s="81"/>
      <c r="B111" s="82"/>
      <c r="C111" s="82"/>
      <c r="D111" s="82"/>
      <c r="E111" s="82"/>
      <c r="F111" s="83"/>
      <c r="G111" s="84"/>
      <c r="H111" s="83"/>
      <c r="I111" s="85"/>
      <c r="J111" s="78"/>
      <c r="K111" s="78"/>
      <c r="L111" s="78"/>
      <c r="M111" s="78"/>
    </row>
    <row r="112" spans="1:13" x14ac:dyDescent="0.25">
      <c r="A112" s="81"/>
      <c r="B112" s="82"/>
      <c r="C112" s="82"/>
      <c r="D112" s="82"/>
      <c r="E112" s="82"/>
      <c r="F112" s="83"/>
      <c r="G112" s="84"/>
      <c r="H112" s="83"/>
      <c r="I112" s="85"/>
      <c r="J112" s="78"/>
      <c r="K112" s="78"/>
      <c r="L112" s="78"/>
      <c r="M112" s="78"/>
    </row>
    <row r="113" spans="1:13" x14ac:dyDescent="0.25">
      <c r="A113" s="81"/>
      <c r="B113" s="82"/>
      <c r="C113" s="82"/>
      <c r="D113" s="82"/>
      <c r="E113" s="82"/>
      <c r="F113" s="83"/>
      <c r="G113" s="84"/>
      <c r="H113" s="83"/>
      <c r="I113" s="85"/>
      <c r="J113" s="78"/>
      <c r="K113" s="78"/>
      <c r="L113" s="78"/>
      <c r="M113" s="78"/>
    </row>
    <row r="114" spans="1:13" x14ac:dyDescent="0.25">
      <c r="A114" s="81"/>
      <c r="B114" s="82"/>
      <c r="C114" s="82"/>
      <c r="D114" s="82"/>
      <c r="E114" s="82"/>
      <c r="F114" s="83"/>
      <c r="G114" s="84"/>
      <c r="H114" s="83"/>
      <c r="I114" s="85"/>
      <c r="J114" s="78"/>
      <c r="K114" s="78"/>
      <c r="L114" s="78"/>
      <c r="M114" s="78"/>
    </row>
    <row r="115" spans="1:13" x14ac:dyDescent="0.25">
      <c r="A115" s="81"/>
      <c r="B115" s="82"/>
      <c r="C115" s="82"/>
      <c r="D115" s="82"/>
      <c r="E115" s="82"/>
      <c r="F115" s="83"/>
      <c r="G115" s="84"/>
      <c r="H115" s="83"/>
      <c r="I115" s="85"/>
      <c r="J115" s="78"/>
      <c r="K115" s="78"/>
      <c r="L115" s="78"/>
      <c r="M115" s="78"/>
    </row>
    <row r="116" spans="1:13" x14ac:dyDescent="0.25">
      <c r="A116" s="81"/>
      <c r="B116" s="82"/>
      <c r="C116" s="82"/>
      <c r="D116" s="82"/>
      <c r="E116" s="82"/>
      <c r="F116" s="83"/>
      <c r="G116" s="84"/>
      <c r="H116" s="83"/>
      <c r="I116" s="85"/>
      <c r="J116" s="78"/>
      <c r="K116" s="78"/>
      <c r="L116" s="78"/>
      <c r="M116" s="78"/>
    </row>
    <row r="117" spans="1:13" x14ac:dyDescent="0.25">
      <c r="A117" s="81"/>
      <c r="B117" s="82"/>
      <c r="C117" s="82"/>
      <c r="D117" s="82"/>
      <c r="E117" s="82"/>
      <c r="F117" s="83"/>
      <c r="G117" s="84"/>
      <c r="H117" s="83"/>
      <c r="I117" s="85"/>
      <c r="J117" s="78"/>
      <c r="K117" s="78"/>
      <c r="L117" s="78"/>
      <c r="M117" s="78"/>
    </row>
    <row r="118" spans="1:13" x14ac:dyDescent="0.25">
      <c r="A118" s="190" t="s">
        <v>322</v>
      </c>
      <c r="B118" s="191"/>
      <c r="C118" s="191"/>
      <c r="D118" s="191"/>
      <c r="E118" s="191"/>
      <c r="F118" s="191"/>
      <c r="G118" s="191"/>
      <c r="H118" s="191"/>
      <c r="I118" s="191"/>
      <c r="J118" s="191"/>
      <c r="K118" s="191"/>
      <c r="L118" s="191"/>
      <c r="M118" s="191"/>
    </row>
    <row r="119" spans="1:13" ht="30" customHeight="1" x14ac:dyDescent="0.25">
      <c r="A119" s="323" t="s">
        <v>472</v>
      </c>
      <c r="B119" s="324"/>
      <c r="C119" s="324"/>
      <c r="D119" s="324"/>
      <c r="E119" s="324"/>
      <c r="F119" s="324"/>
      <c r="G119" s="324"/>
      <c r="H119" s="324"/>
      <c r="I119" s="324"/>
      <c r="J119" s="324"/>
      <c r="K119" s="324"/>
      <c r="L119" s="324"/>
      <c r="M119" s="324"/>
    </row>
    <row r="120" spans="1:13" x14ac:dyDescent="0.25">
      <c r="A120" s="197" t="s">
        <v>277</v>
      </c>
      <c r="B120" s="200" t="s">
        <v>309</v>
      </c>
      <c r="C120" s="200"/>
      <c r="D120" s="200"/>
      <c r="E120" s="200"/>
      <c r="F120" s="200" t="s">
        <v>279</v>
      </c>
      <c r="G120" s="200"/>
      <c r="H120" s="200"/>
      <c r="I120" s="200"/>
      <c r="J120" s="245" t="s">
        <v>464</v>
      </c>
      <c r="K120" s="246"/>
      <c r="L120" s="246"/>
      <c r="M120" s="325"/>
    </row>
    <row r="121" spans="1:13" x14ac:dyDescent="0.25">
      <c r="A121" s="197"/>
      <c r="B121" s="200"/>
      <c r="C121" s="200"/>
      <c r="D121" s="200"/>
      <c r="E121" s="200"/>
      <c r="F121" s="211" t="s">
        <v>267</v>
      </c>
      <c r="G121" s="211"/>
      <c r="H121" s="211" t="s">
        <v>263</v>
      </c>
      <c r="I121" s="211"/>
      <c r="J121" s="247"/>
      <c r="K121" s="248"/>
      <c r="L121" s="248"/>
      <c r="M121" s="326"/>
    </row>
    <row r="122" spans="1:13" x14ac:dyDescent="0.25">
      <c r="A122" s="212"/>
      <c r="B122" s="213"/>
      <c r="C122" s="213"/>
      <c r="D122" s="213"/>
      <c r="E122" s="213"/>
      <c r="F122" s="49" t="s">
        <v>271</v>
      </c>
      <c r="G122" s="49" t="s">
        <v>296</v>
      </c>
      <c r="H122" s="49" t="s">
        <v>271</v>
      </c>
      <c r="I122" s="49" t="s">
        <v>296</v>
      </c>
      <c r="J122" s="247"/>
      <c r="K122" s="248"/>
      <c r="L122" s="248"/>
      <c r="M122" s="326"/>
    </row>
    <row r="123" spans="1:13" ht="15" customHeight="1" x14ac:dyDescent="0.25">
      <c r="A123" s="53" t="s">
        <v>291</v>
      </c>
      <c r="B123" s="209" t="s">
        <v>310</v>
      </c>
      <c r="C123" s="209"/>
      <c r="D123" s="209"/>
      <c r="E123" s="209"/>
      <c r="F123" s="44">
        <f>'1. Bilans stanja'!E4</f>
        <v>700915912</v>
      </c>
      <c r="G123" s="48">
        <v>0.67730000000000001</v>
      </c>
      <c r="H123" s="44">
        <f>'1. Bilans stanja'!F4</f>
        <v>680947378</v>
      </c>
      <c r="I123" s="48">
        <v>0.62450000000000006</v>
      </c>
      <c r="J123" s="247"/>
      <c r="K123" s="248"/>
      <c r="L123" s="248"/>
      <c r="M123" s="326"/>
    </row>
    <row r="124" spans="1:13" ht="15" customHeight="1" x14ac:dyDescent="0.25">
      <c r="A124" s="53" t="s">
        <v>293</v>
      </c>
      <c r="B124" s="209" t="s">
        <v>311</v>
      </c>
      <c r="C124" s="209"/>
      <c r="D124" s="209"/>
      <c r="E124" s="209"/>
      <c r="F124" s="44">
        <f>'1. Bilans stanja'!E34</f>
        <v>159256154</v>
      </c>
      <c r="G124" s="48">
        <v>0.32269999999999999</v>
      </c>
      <c r="H124" s="44">
        <f>'1. Bilans stanja'!F34</f>
        <v>178565118</v>
      </c>
      <c r="I124" s="48">
        <v>0.3755</v>
      </c>
      <c r="J124" s="247"/>
      <c r="K124" s="248"/>
      <c r="L124" s="248"/>
      <c r="M124" s="326"/>
    </row>
    <row r="125" spans="1:13" x14ac:dyDescent="0.25">
      <c r="A125" s="71"/>
      <c r="B125" s="196" t="s">
        <v>314</v>
      </c>
      <c r="C125" s="196"/>
      <c r="D125" s="196"/>
      <c r="E125" s="196"/>
      <c r="F125" s="42">
        <f>SUM(F123:F124)</f>
        <v>860172066</v>
      </c>
      <c r="G125" s="72">
        <f t="shared" ref="G125:I125" si="0">SUM(G123:G124)</f>
        <v>1</v>
      </c>
      <c r="H125" s="42">
        <f t="shared" si="0"/>
        <v>859512496</v>
      </c>
      <c r="I125" s="72">
        <f t="shared" si="0"/>
        <v>1</v>
      </c>
      <c r="J125" s="249"/>
      <c r="K125" s="250"/>
      <c r="L125" s="250"/>
      <c r="M125" s="327"/>
    </row>
    <row r="126" spans="1:13" x14ac:dyDescent="0.25">
      <c r="A126" s="77"/>
      <c r="B126" s="78"/>
      <c r="C126" s="78"/>
      <c r="D126" s="78"/>
      <c r="E126" s="78"/>
      <c r="F126" s="78"/>
      <c r="G126" s="78"/>
      <c r="H126" s="78"/>
      <c r="I126" s="78"/>
      <c r="J126" s="78"/>
      <c r="K126" s="78"/>
      <c r="L126" s="78"/>
      <c r="M126" s="78"/>
    </row>
    <row r="127" spans="1:13" x14ac:dyDescent="0.25">
      <c r="A127" s="77"/>
      <c r="B127" s="78"/>
      <c r="C127" s="78"/>
      <c r="D127" s="78"/>
      <c r="E127" s="78"/>
      <c r="F127" s="78"/>
      <c r="G127" s="78"/>
      <c r="H127" s="78"/>
      <c r="I127" s="78"/>
      <c r="J127" s="78"/>
      <c r="K127" s="78"/>
      <c r="L127" s="78"/>
      <c r="M127" s="78"/>
    </row>
    <row r="128" spans="1:13" x14ac:dyDescent="0.25">
      <c r="A128" s="77"/>
      <c r="B128" s="78"/>
      <c r="C128" s="78"/>
      <c r="D128" s="78"/>
      <c r="E128" s="78"/>
      <c r="F128" s="78"/>
      <c r="G128" s="78"/>
      <c r="H128" s="78"/>
      <c r="I128" s="78"/>
      <c r="J128" s="78"/>
      <c r="K128" s="78"/>
      <c r="L128" s="78"/>
      <c r="M128" s="78"/>
    </row>
    <row r="129" spans="1:13" x14ac:dyDescent="0.25">
      <c r="A129" s="77"/>
      <c r="B129" s="78"/>
      <c r="C129" s="78"/>
      <c r="D129" s="78"/>
      <c r="E129" s="78"/>
      <c r="F129" s="78"/>
      <c r="G129" s="78"/>
      <c r="H129" s="78"/>
      <c r="I129" s="78"/>
      <c r="J129" s="78"/>
      <c r="K129" s="78"/>
      <c r="L129" s="78"/>
      <c r="M129" s="78"/>
    </row>
    <row r="130" spans="1:13" x14ac:dyDescent="0.25">
      <c r="A130" s="77"/>
      <c r="B130" s="78"/>
      <c r="C130" s="78"/>
      <c r="D130" s="78"/>
      <c r="E130" s="78"/>
      <c r="F130" s="78"/>
      <c r="G130" s="78"/>
      <c r="H130" s="78"/>
      <c r="I130" s="78"/>
      <c r="J130" s="78"/>
      <c r="K130" s="78"/>
      <c r="L130" s="78"/>
      <c r="M130" s="78"/>
    </row>
    <row r="131" spans="1:13" x14ac:dyDescent="0.25">
      <c r="A131" s="77"/>
      <c r="B131" s="78"/>
      <c r="C131" s="78"/>
      <c r="D131" s="78"/>
      <c r="E131" s="78"/>
      <c r="F131" s="78"/>
      <c r="G131" s="78"/>
      <c r="H131" s="78"/>
      <c r="I131" s="78"/>
      <c r="J131" s="78"/>
      <c r="K131" s="78"/>
      <c r="L131" s="78"/>
      <c r="M131" s="78"/>
    </row>
    <row r="132" spans="1:13" x14ac:dyDescent="0.25">
      <c r="A132" s="77"/>
      <c r="B132" s="78"/>
      <c r="C132" s="78"/>
      <c r="D132" s="78"/>
      <c r="E132" s="78"/>
      <c r="F132" s="78"/>
      <c r="G132" s="78"/>
      <c r="H132" s="78"/>
      <c r="I132" s="78"/>
      <c r="J132" s="78"/>
      <c r="K132" s="78"/>
      <c r="L132" s="78"/>
      <c r="M132" s="78"/>
    </row>
    <row r="133" spans="1:13" x14ac:dyDescent="0.25">
      <c r="A133" s="77"/>
      <c r="B133" s="78"/>
      <c r="C133" s="78"/>
      <c r="D133" s="78"/>
      <c r="E133" s="78"/>
      <c r="F133" s="78"/>
      <c r="G133" s="78"/>
      <c r="H133" s="78"/>
      <c r="I133" s="78"/>
      <c r="J133" s="78"/>
      <c r="K133" s="78"/>
      <c r="L133" s="78"/>
      <c r="M133" s="78"/>
    </row>
    <row r="134" spans="1:13" x14ac:dyDescent="0.25">
      <c r="A134" s="77"/>
      <c r="B134" s="78"/>
      <c r="C134" s="78"/>
      <c r="D134" s="78"/>
      <c r="E134" s="78"/>
      <c r="F134" s="78"/>
      <c r="G134" s="78"/>
      <c r="H134" s="78"/>
      <c r="I134" s="78"/>
      <c r="J134" s="78"/>
      <c r="K134" s="78"/>
      <c r="L134" s="78"/>
      <c r="M134" s="78"/>
    </row>
    <row r="135" spans="1:13" x14ac:dyDescent="0.25">
      <c r="A135" s="77"/>
      <c r="B135" s="78"/>
      <c r="C135" s="78"/>
      <c r="D135" s="78"/>
      <c r="E135" s="78"/>
      <c r="F135" s="78"/>
      <c r="G135" s="78"/>
      <c r="H135" s="78"/>
      <c r="I135" s="78"/>
      <c r="J135" s="78"/>
      <c r="K135" s="78"/>
      <c r="L135" s="78"/>
      <c r="M135" s="78"/>
    </row>
    <row r="136" spans="1:13" x14ac:dyDescent="0.25">
      <c r="A136" s="77"/>
      <c r="B136" s="78"/>
      <c r="C136" s="78"/>
      <c r="D136" s="78"/>
      <c r="E136" s="78"/>
      <c r="F136" s="78"/>
      <c r="G136" s="78"/>
      <c r="H136" s="78"/>
      <c r="I136" s="78"/>
      <c r="J136" s="78"/>
      <c r="K136" s="78"/>
      <c r="L136" s="78"/>
      <c r="M136" s="78"/>
    </row>
    <row r="137" spans="1:13" x14ac:dyDescent="0.25">
      <c r="A137" s="77"/>
      <c r="B137" s="78"/>
      <c r="C137" s="78"/>
      <c r="D137" s="78"/>
      <c r="E137" s="78"/>
      <c r="F137" s="78"/>
      <c r="G137" s="78"/>
      <c r="H137" s="78"/>
      <c r="I137" s="78"/>
      <c r="J137" s="78"/>
      <c r="K137" s="78"/>
      <c r="L137" s="78"/>
      <c r="M137" s="78"/>
    </row>
    <row r="138" spans="1:13" x14ac:dyDescent="0.25">
      <c r="A138" s="77"/>
      <c r="B138" s="78"/>
      <c r="C138" s="78"/>
      <c r="D138" s="78"/>
      <c r="E138" s="78"/>
      <c r="F138" s="78"/>
      <c r="G138" s="78"/>
      <c r="H138" s="78"/>
      <c r="I138" s="78"/>
      <c r="J138" s="78"/>
      <c r="K138" s="78"/>
      <c r="L138" s="78"/>
      <c r="M138" s="78"/>
    </row>
    <row r="139" spans="1:13" x14ac:dyDescent="0.25">
      <c r="A139" s="77"/>
      <c r="B139" s="78"/>
      <c r="C139" s="78"/>
      <c r="D139" s="78"/>
      <c r="E139" s="78"/>
      <c r="F139" s="78"/>
      <c r="G139" s="78"/>
      <c r="H139" s="78"/>
      <c r="I139" s="78"/>
      <c r="J139" s="78"/>
      <c r="K139" s="78"/>
      <c r="L139" s="78"/>
      <c r="M139" s="78"/>
    </row>
    <row r="140" spans="1:13" x14ac:dyDescent="0.25">
      <c r="A140" s="77"/>
      <c r="B140" s="78"/>
      <c r="C140" s="78"/>
      <c r="D140" s="78"/>
      <c r="E140" s="78"/>
      <c r="F140" s="78"/>
      <c r="G140" s="78"/>
      <c r="H140" s="78"/>
      <c r="I140" s="78"/>
      <c r="J140" s="78"/>
      <c r="K140" s="78"/>
      <c r="L140" s="78"/>
      <c r="M140" s="78"/>
    </row>
    <row r="141" spans="1:13" x14ac:dyDescent="0.25">
      <c r="A141" s="77"/>
      <c r="B141" s="78"/>
      <c r="C141" s="78"/>
      <c r="D141" s="78"/>
      <c r="E141" s="78"/>
      <c r="F141" s="78"/>
      <c r="G141" s="78"/>
      <c r="H141" s="78"/>
      <c r="I141" s="78"/>
      <c r="J141" s="78"/>
      <c r="K141" s="78"/>
      <c r="L141" s="78"/>
      <c r="M141" s="78"/>
    </row>
    <row r="142" spans="1:13" x14ac:dyDescent="0.25">
      <c r="A142" s="77"/>
      <c r="B142" s="78"/>
      <c r="C142" s="78"/>
      <c r="D142" s="78"/>
      <c r="E142" s="78"/>
      <c r="F142" s="78"/>
      <c r="G142" s="78"/>
      <c r="H142" s="78"/>
      <c r="I142" s="78"/>
      <c r="J142" s="78"/>
      <c r="K142" s="78"/>
      <c r="L142" s="78"/>
      <c r="M142" s="78"/>
    </row>
    <row r="143" spans="1:13" x14ac:dyDescent="0.25">
      <c r="A143" s="77"/>
      <c r="B143" s="78"/>
      <c r="C143" s="78"/>
      <c r="D143" s="78"/>
      <c r="E143" s="78"/>
      <c r="F143" s="78"/>
      <c r="G143" s="78"/>
      <c r="H143" s="78"/>
      <c r="I143" s="78"/>
      <c r="J143" s="78"/>
      <c r="K143" s="78"/>
      <c r="L143" s="78"/>
      <c r="M143" s="78"/>
    </row>
    <row r="144" spans="1:13" x14ac:dyDescent="0.25">
      <c r="A144" s="77"/>
      <c r="B144" s="78"/>
      <c r="C144" s="78"/>
      <c r="D144" s="78"/>
      <c r="E144" s="78"/>
      <c r="F144" s="78"/>
      <c r="G144" s="78"/>
      <c r="H144" s="78"/>
      <c r="I144" s="78"/>
      <c r="J144" s="78"/>
      <c r="K144" s="78"/>
      <c r="L144" s="78"/>
      <c r="M144" s="78"/>
    </row>
    <row r="145" spans="1:13" x14ac:dyDescent="0.25">
      <c r="A145" s="77"/>
      <c r="B145" s="78"/>
      <c r="C145" s="78"/>
      <c r="D145" s="78"/>
      <c r="E145" s="78"/>
      <c r="F145" s="78"/>
      <c r="G145" s="78"/>
      <c r="H145" s="78"/>
      <c r="I145" s="78"/>
      <c r="J145" s="78"/>
      <c r="K145" s="78"/>
      <c r="L145" s="78"/>
      <c r="M145" s="78"/>
    </row>
    <row r="146" spans="1:13" x14ac:dyDescent="0.25">
      <c r="A146" s="77"/>
      <c r="B146" s="78"/>
      <c r="C146" s="78"/>
      <c r="D146" s="78"/>
      <c r="E146" s="78"/>
      <c r="F146" s="78"/>
      <c r="G146" s="78"/>
      <c r="H146" s="78"/>
      <c r="I146" s="78"/>
      <c r="J146" s="78"/>
      <c r="K146" s="78"/>
      <c r="L146" s="78"/>
      <c r="M146" s="78"/>
    </row>
    <row r="147" spans="1:13" x14ac:dyDescent="0.25">
      <c r="A147" s="77"/>
      <c r="B147" s="78"/>
      <c r="C147" s="78"/>
      <c r="D147" s="78"/>
      <c r="E147" s="78"/>
      <c r="F147" s="78"/>
      <c r="G147" s="78"/>
      <c r="H147" s="78"/>
      <c r="I147" s="78"/>
      <c r="J147" s="78"/>
      <c r="K147" s="78"/>
      <c r="L147" s="78"/>
      <c r="M147" s="78"/>
    </row>
    <row r="148" spans="1:13" x14ac:dyDescent="0.25">
      <c r="A148" s="77"/>
      <c r="B148" s="78"/>
      <c r="C148" s="78"/>
      <c r="D148" s="78"/>
      <c r="E148" s="78"/>
      <c r="F148" s="78"/>
      <c r="G148" s="78"/>
      <c r="H148" s="78"/>
      <c r="I148" s="78"/>
      <c r="J148" s="78"/>
      <c r="K148" s="78"/>
      <c r="L148" s="78"/>
      <c r="M148" s="78"/>
    </row>
    <row r="149" spans="1:13" x14ac:dyDescent="0.25">
      <c r="A149" s="77"/>
      <c r="B149" s="78"/>
      <c r="C149" s="78"/>
      <c r="D149" s="78"/>
      <c r="E149" s="78"/>
      <c r="F149" s="78"/>
      <c r="G149" s="78"/>
      <c r="H149" s="78"/>
      <c r="I149" s="78"/>
      <c r="J149" s="78"/>
      <c r="K149" s="78"/>
      <c r="L149" s="78"/>
      <c r="M149" s="78"/>
    </row>
    <row r="150" spans="1:13" x14ac:dyDescent="0.25">
      <c r="A150" s="190" t="s">
        <v>315</v>
      </c>
      <c r="B150" s="191"/>
      <c r="C150" s="191"/>
      <c r="D150" s="191"/>
      <c r="E150" s="191"/>
      <c r="F150" s="191"/>
      <c r="G150" s="191"/>
      <c r="H150" s="191"/>
      <c r="I150" s="191"/>
      <c r="J150" s="191"/>
      <c r="K150" s="191"/>
      <c r="L150" s="191"/>
      <c r="M150" s="191"/>
    </row>
    <row r="151" spans="1:13" ht="30" customHeight="1" x14ac:dyDescent="0.25">
      <c r="A151" s="323" t="s">
        <v>475</v>
      </c>
      <c r="B151" s="324"/>
      <c r="C151" s="324"/>
      <c r="D151" s="324"/>
      <c r="E151" s="324"/>
      <c r="F151" s="324"/>
      <c r="G151" s="324"/>
      <c r="H151" s="324"/>
      <c r="I151" s="324"/>
      <c r="J151" s="324"/>
      <c r="K151" s="324"/>
      <c r="L151" s="324"/>
      <c r="M151" s="324"/>
    </row>
    <row r="152" spans="1:13" x14ac:dyDescent="0.25">
      <c r="A152" s="197" t="s">
        <v>277</v>
      </c>
      <c r="B152" s="200" t="s">
        <v>278</v>
      </c>
      <c r="C152" s="200"/>
      <c r="D152" s="200"/>
      <c r="E152" s="200"/>
      <c r="F152" s="200" t="s">
        <v>279</v>
      </c>
      <c r="G152" s="200"/>
      <c r="H152" s="342" t="s">
        <v>474</v>
      </c>
      <c r="I152" s="343"/>
      <c r="J152" s="343"/>
      <c r="K152" s="343"/>
      <c r="L152" s="343"/>
      <c r="M152" s="343"/>
    </row>
    <row r="153" spans="1:13" x14ac:dyDescent="0.25">
      <c r="A153" s="197"/>
      <c r="B153" s="200"/>
      <c r="C153" s="200"/>
      <c r="D153" s="200"/>
      <c r="E153" s="200"/>
      <c r="F153" s="58" t="s">
        <v>303</v>
      </c>
      <c r="G153" s="58" t="s">
        <v>263</v>
      </c>
      <c r="H153" s="344"/>
      <c r="I153" s="345"/>
      <c r="J153" s="345"/>
      <c r="K153" s="345"/>
      <c r="L153" s="345"/>
      <c r="M153" s="345"/>
    </row>
    <row r="154" spans="1:13" x14ac:dyDescent="0.25">
      <c r="A154" s="53" t="s">
        <v>291</v>
      </c>
      <c r="B154" s="224" t="s">
        <v>316</v>
      </c>
      <c r="C154" s="225"/>
      <c r="D154" s="225"/>
      <c r="E154" s="226"/>
      <c r="F154" s="86">
        <f>('2. Bilans uspjeha'!C5+'2. Bilans uspjeha'!C9)</f>
        <v>453455443</v>
      </c>
      <c r="G154" s="86">
        <f>('2. Bilans uspjeha'!D5+'2. Bilans uspjeha'!D9)</f>
        <v>477053860</v>
      </c>
      <c r="H154" s="344"/>
      <c r="I154" s="345"/>
      <c r="J154" s="345"/>
      <c r="K154" s="345"/>
      <c r="L154" s="345"/>
      <c r="M154" s="345"/>
    </row>
    <row r="155" spans="1:13" x14ac:dyDescent="0.25">
      <c r="A155" s="53" t="s">
        <v>293</v>
      </c>
      <c r="B155" s="224" t="s">
        <v>292</v>
      </c>
      <c r="C155" s="225"/>
      <c r="D155" s="225"/>
      <c r="E155" s="226"/>
      <c r="F155" s="86">
        <f>'1. Bilans stanja'!E67</f>
        <v>860172066</v>
      </c>
      <c r="G155" s="86">
        <f>'1. Bilans stanja'!F67</f>
        <v>859512496</v>
      </c>
      <c r="H155" s="344"/>
      <c r="I155" s="345"/>
      <c r="J155" s="345"/>
      <c r="K155" s="345"/>
      <c r="L155" s="345"/>
      <c r="M155" s="345"/>
    </row>
    <row r="156" spans="1:13" x14ac:dyDescent="0.25">
      <c r="A156" s="53" t="s">
        <v>294</v>
      </c>
      <c r="B156" s="224" t="s">
        <v>311</v>
      </c>
      <c r="C156" s="225"/>
      <c r="D156" s="225"/>
      <c r="E156" s="226"/>
      <c r="F156" s="86">
        <f>'1. Bilans stanja'!E34</f>
        <v>159256154</v>
      </c>
      <c r="G156" s="86">
        <f>'1. Bilans stanja'!F34</f>
        <v>178565118</v>
      </c>
      <c r="H156" s="344"/>
      <c r="I156" s="345"/>
      <c r="J156" s="345"/>
      <c r="K156" s="345"/>
      <c r="L156" s="345"/>
      <c r="M156" s="345"/>
    </row>
    <row r="157" spans="1:13" x14ac:dyDescent="0.25">
      <c r="A157" s="53" t="s">
        <v>299</v>
      </c>
      <c r="B157" s="224" t="s">
        <v>281</v>
      </c>
      <c r="C157" s="225"/>
      <c r="D157" s="225"/>
      <c r="E157" s="226"/>
      <c r="F157" s="86">
        <f>'1. Bilans stanja'!E35</f>
        <v>25058486</v>
      </c>
      <c r="G157" s="86">
        <f>'1. Bilans stanja'!F35</f>
        <v>22057838</v>
      </c>
      <c r="H157" s="344"/>
      <c r="I157" s="345"/>
      <c r="J157" s="345"/>
      <c r="K157" s="345"/>
      <c r="L157" s="345"/>
      <c r="M157" s="345"/>
    </row>
    <row r="158" spans="1:13" x14ac:dyDescent="0.25">
      <c r="A158" s="337" t="s">
        <v>317</v>
      </c>
      <c r="B158" s="338" t="s">
        <v>318</v>
      </c>
      <c r="C158" s="339"/>
      <c r="D158" s="339"/>
      <c r="E158" s="340"/>
      <c r="F158" s="341"/>
      <c r="G158" s="341"/>
      <c r="H158" s="344"/>
      <c r="I158" s="345"/>
      <c r="J158" s="345"/>
      <c r="K158" s="345"/>
      <c r="L158" s="345"/>
      <c r="M158" s="345"/>
    </row>
    <row r="159" spans="1:13" x14ac:dyDescent="0.25">
      <c r="A159" s="53" t="s">
        <v>319</v>
      </c>
      <c r="B159" s="224" t="s">
        <v>476</v>
      </c>
      <c r="C159" s="225"/>
      <c r="D159" s="225"/>
      <c r="E159" s="226"/>
      <c r="F159" s="87">
        <f>F154/F155</f>
        <v>0.52716829681376798</v>
      </c>
      <c r="G159" s="87">
        <f>G154/G155</f>
        <v>0.55502841694578453</v>
      </c>
      <c r="H159" s="344"/>
      <c r="I159" s="345"/>
      <c r="J159" s="345"/>
      <c r="K159" s="345"/>
      <c r="L159" s="345"/>
      <c r="M159" s="345"/>
    </row>
    <row r="160" spans="1:13" x14ac:dyDescent="0.25">
      <c r="A160" s="53" t="s">
        <v>320</v>
      </c>
      <c r="B160" s="224" t="s">
        <v>477</v>
      </c>
      <c r="C160" s="225"/>
      <c r="D160" s="225"/>
      <c r="E160" s="226"/>
      <c r="F160" s="87">
        <f>F154/F156</f>
        <v>2.8473338807365649</v>
      </c>
      <c r="G160" s="87">
        <f>G154/G156</f>
        <v>2.6715960280663551</v>
      </c>
      <c r="H160" s="344"/>
      <c r="I160" s="345"/>
      <c r="J160" s="345"/>
      <c r="K160" s="345"/>
      <c r="L160" s="345"/>
      <c r="M160" s="345"/>
    </row>
    <row r="161" spans="1:13" x14ac:dyDescent="0.25">
      <c r="A161" s="53" t="s">
        <v>321</v>
      </c>
      <c r="B161" s="224" t="s">
        <v>478</v>
      </c>
      <c r="C161" s="225"/>
      <c r="D161" s="225"/>
      <c r="E161" s="226"/>
      <c r="F161" s="87">
        <f>F154/F157</f>
        <v>18.095883486336724</v>
      </c>
      <c r="G161" s="87">
        <f>G154/G157</f>
        <v>21.627407908245587</v>
      </c>
      <c r="H161" s="346"/>
      <c r="I161" s="347"/>
      <c r="J161" s="347"/>
      <c r="K161" s="347"/>
      <c r="L161" s="347"/>
      <c r="M161" s="347"/>
    </row>
    <row r="162" spans="1:13" x14ac:dyDescent="0.25">
      <c r="A162" s="77"/>
      <c r="B162" s="78"/>
      <c r="C162" s="78"/>
      <c r="D162" s="78"/>
      <c r="E162" s="78"/>
      <c r="F162" s="78"/>
      <c r="G162" s="78"/>
      <c r="H162" s="78"/>
      <c r="I162" s="78"/>
      <c r="J162" s="78"/>
      <c r="K162" s="78"/>
      <c r="L162" s="78"/>
      <c r="M162" s="78"/>
    </row>
    <row r="163" spans="1:13" x14ac:dyDescent="0.25">
      <c r="A163" s="77"/>
      <c r="B163" s="78"/>
      <c r="C163" s="78"/>
      <c r="D163" s="78"/>
      <c r="E163" s="78"/>
      <c r="F163" s="78"/>
      <c r="G163" s="78"/>
      <c r="H163" s="78"/>
      <c r="I163" s="78"/>
      <c r="J163" s="78"/>
      <c r="K163" s="78"/>
      <c r="L163" s="78"/>
      <c r="M163" s="78"/>
    </row>
    <row r="164" spans="1:13" x14ac:dyDescent="0.25">
      <c r="A164" s="77"/>
      <c r="B164" s="78"/>
      <c r="C164" s="78"/>
      <c r="D164" s="78"/>
      <c r="E164" s="78"/>
      <c r="F164" s="78"/>
      <c r="G164" s="78"/>
      <c r="H164" s="78"/>
      <c r="I164" s="78"/>
      <c r="J164" s="78"/>
      <c r="K164" s="78"/>
      <c r="L164" s="78"/>
      <c r="M164" s="78"/>
    </row>
    <row r="165" spans="1:13" x14ac:dyDescent="0.25">
      <c r="A165" s="77"/>
      <c r="B165" s="78"/>
      <c r="C165" s="78"/>
      <c r="D165" s="78"/>
      <c r="E165" s="78"/>
      <c r="F165" s="78"/>
      <c r="G165" s="78"/>
      <c r="H165" s="78"/>
      <c r="I165" s="78"/>
      <c r="J165" s="78"/>
      <c r="K165" s="78"/>
      <c r="L165" s="78"/>
      <c r="M165" s="78"/>
    </row>
    <row r="166" spans="1:13" x14ac:dyDescent="0.25">
      <c r="A166" s="77"/>
      <c r="B166" s="78"/>
      <c r="C166" s="78"/>
      <c r="D166" s="78"/>
      <c r="E166" s="78"/>
      <c r="F166" s="78"/>
      <c r="G166" s="78"/>
      <c r="H166" s="78"/>
      <c r="I166" s="78"/>
      <c r="J166" s="78"/>
      <c r="K166" s="78"/>
      <c r="L166" s="78"/>
      <c r="M166" s="78"/>
    </row>
    <row r="167" spans="1:13" x14ac:dyDescent="0.25">
      <c r="A167" s="77"/>
      <c r="B167" s="78"/>
      <c r="C167" s="78"/>
      <c r="D167" s="78"/>
      <c r="E167" s="78"/>
      <c r="F167" s="78"/>
      <c r="G167" s="78"/>
      <c r="H167" s="78"/>
      <c r="I167" s="78"/>
      <c r="J167" s="78"/>
      <c r="K167" s="78"/>
      <c r="L167" s="78"/>
      <c r="M167" s="78"/>
    </row>
    <row r="168" spans="1:13" x14ac:dyDescent="0.25">
      <c r="A168" s="77"/>
      <c r="B168" s="78"/>
      <c r="C168" s="78"/>
      <c r="D168" s="78"/>
      <c r="E168" s="78"/>
      <c r="F168" s="78"/>
      <c r="G168" s="78"/>
      <c r="H168" s="78"/>
      <c r="I168" s="78"/>
      <c r="J168" s="78"/>
      <c r="K168" s="78"/>
      <c r="L168" s="78"/>
      <c r="M168" s="78"/>
    </row>
    <row r="169" spans="1:13" x14ac:dyDescent="0.25">
      <c r="A169" s="77"/>
      <c r="B169" s="78"/>
      <c r="C169" s="78"/>
      <c r="D169" s="78"/>
      <c r="E169" s="78"/>
      <c r="F169" s="78"/>
      <c r="G169" s="78"/>
      <c r="H169" s="78"/>
      <c r="I169" s="78"/>
      <c r="J169" s="78"/>
      <c r="K169" s="78"/>
      <c r="L169" s="78"/>
      <c r="M169" s="78"/>
    </row>
    <row r="170" spans="1:13" x14ac:dyDescent="0.25">
      <c r="A170" s="77"/>
      <c r="B170" s="78"/>
      <c r="C170" s="78"/>
      <c r="D170" s="78"/>
      <c r="E170" s="78"/>
      <c r="F170" s="78"/>
      <c r="G170" s="78"/>
      <c r="H170" s="78"/>
      <c r="I170" s="78"/>
      <c r="J170" s="78"/>
      <c r="K170" s="78"/>
      <c r="L170" s="78"/>
      <c r="M170" s="78"/>
    </row>
    <row r="171" spans="1:13" x14ac:dyDescent="0.25">
      <c r="A171" s="77"/>
      <c r="B171" s="78"/>
      <c r="C171" s="78"/>
      <c r="D171" s="78"/>
      <c r="E171" s="78"/>
      <c r="F171" s="78"/>
      <c r="G171" s="78"/>
      <c r="H171" s="78"/>
      <c r="I171" s="78"/>
      <c r="J171" s="78"/>
      <c r="K171" s="78"/>
      <c r="L171" s="78"/>
      <c r="M171" s="78"/>
    </row>
    <row r="172" spans="1:13" x14ac:dyDescent="0.25">
      <c r="A172" s="77"/>
      <c r="B172" s="78"/>
      <c r="C172" s="78"/>
      <c r="D172" s="78"/>
      <c r="E172" s="78"/>
      <c r="F172" s="78"/>
      <c r="G172" s="78"/>
      <c r="H172" s="78"/>
      <c r="I172" s="78"/>
      <c r="J172" s="78"/>
      <c r="K172" s="78"/>
      <c r="L172" s="78"/>
      <c r="M172" s="78"/>
    </row>
    <row r="173" spans="1:13" x14ac:dyDescent="0.25">
      <c r="A173" s="77"/>
      <c r="B173" s="78"/>
      <c r="C173" s="78"/>
      <c r="D173" s="78"/>
      <c r="E173" s="78"/>
      <c r="F173" s="78"/>
      <c r="G173" s="78"/>
      <c r="H173" s="78"/>
      <c r="I173" s="78"/>
      <c r="J173" s="78"/>
      <c r="K173" s="78"/>
      <c r="L173" s="78"/>
      <c r="M173" s="78"/>
    </row>
    <row r="174" spans="1:13" x14ac:dyDescent="0.25">
      <c r="A174" s="77"/>
      <c r="B174" s="78"/>
      <c r="C174" s="78"/>
      <c r="D174" s="78"/>
      <c r="E174" s="78"/>
      <c r="F174" s="78"/>
      <c r="G174" s="78"/>
      <c r="H174" s="78"/>
      <c r="I174" s="78"/>
      <c r="J174" s="78"/>
      <c r="K174" s="78"/>
      <c r="L174" s="78"/>
      <c r="M174" s="78"/>
    </row>
    <row r="175" spans="1:13" x14ac:dyDescent="0.25">
      <c r="A175" s="77"/>
      <c r="B175" s="78"/>
      <c r="C175" s="78"/>
      <c r="D175" s="78"/>
      <c r="E175" s="78"/>
      <c r="F175" s="78"/>
      <c r="G175" s="78"/>
      <c r="H175" s="78"/>
      <c r="I175" s="78"/>
      <c r="J175" s="78"/>
      <c r="K175" s="78"/>
      <c r="L175" s="78"/>
      <c r="M175" s="78"/>
    </row>
    <row r="176" spans="1:13" x14ac:dyDescent="0.25">
      <c r="A176" s="77"/>
      <c r="B176" s="78"/>
      <c r="C176" s="78"/>
      <c r="D176" s="78"/>
      <c r="E176" s="78"/>
      <c r="F176" s="78"/>
      <c r="G176" s="78"/>
      <c r="H176" s="78"/>
      <c r="I176" s="78"/>
      <c r="J176" s="78"/>
      <c r="K176" s="78"/>
      <c r="L176" s="78"/>
      <c r="M176" s="78"/>
    </row>
    <row r="177" spans="1:13" x14ac:dyDescent="0.25">
      <c r="A177" s="77"/>
      <c r="B177" s="78"/>
      <c r="C177" s="78"/>
      <c r="D177" s="78"/>
      <c r="E177" s="78"/>
      <c r="F177" s="78"/>
      <c r="G177" s="78"/>
      <c r="H177" s="78"/>
      <c r="I177" s="78"/>
      <c r="J177" s="78"/>
      <c r="K177" s="78"/>
      <c r="L177" s="78"/>
      <c r="M177" s="78"/>
    </row>
    <row r="178" spans="1:13" x14ac:dyDescent="0.25">
      <c r="A178" s="77"/>
      <c r="B178" s="78"/>
      <c r="C178" s="78"/>
      <c r="D178" s="78"/>
      <c r="E178" s="78"/>
      <c r="F178" s="78"/>
      <c r="G178" s="78"/>
      <c r="H178" s="78"/>
      <c r="I178" s="78"/>
      <c r="J178" s="78"/>
      <c r="K178" s="78"/>
      <c r="L178" s="78"/>
      <c r="M178" s="78"/>
    </row>
    <row r="179" spans="1:13" x14ac:dyDescent="0.25">
      <c r="A179" s="77"/>
      <c r="B179" s="78"/>
      <c r="C179" s="78"/>
      <c r="D179" s="78"/>
      <c r="E179" s="78"/>
      <c r="F179" s="78"/>
      <c r="G179" s="78"/>
      <c r="H179" s="78"/>
      <c r="I179" s="78"/>
      <c r="J179" s="78"/>
      <c r="K179" s="78"/>
      <c r="L179" s="78"/>
      <c r="M179" s="78"/>
    </row>
    <row r="180" spans="1:13" x14ac:dyDescent="0.25">
      <c r="A180" s="77"/>
      <c r="B180" s="78"/>
      <c r="C180" s="78"/>
      <c r="D180" s="78"/>
      <c r="E180" s="78"/>
      <c r="F180" s="78"/>
      <c r="G180" s="78"/>
      <c r="H180" s="78"/>
      <c r="I180" s="78"/>
      <c r="J180" s="78"/>
      <c r="K180" s="78"/>
      <c r="L180" s="78"/>
      <c r="M180" s="78"/>
    </row>
    <row r="181" spans="1:13" x14ac:dyDescent="0.25">
      <c r="A181" s="186" t="s">
        <v>325</v>
      </c>
      <c r="B181" s="187"/>
      <c r="C181" s="187"/>
      <c r="D181" s="187"/>
      <c r="E181" s="187"/>
      <c r="F181" s="187"/>
      <c r="G181" s="187"/>
      <c r="H181" s="187"/>
      <c r="I181" s="187"/>
      <c r="J181" s="187"/>
      <c r="K181" s="187"/>
      <c r="L181" s="187"/>
      <c r="M181" s="187"/>
    </row>
    <row r="182" spans="1:13" ht="60.75" customHeight="1" x14ac:dyDescent="0.25">
      <c r="A182" s="188" t="s">
        <v>323</v>
      </c>
      <c r="B182" s="189"/>
      <c r="C182" s="189"/>
      <c r="D182" s="189"/>
      <c r="E182" s="189"/>
      <c r="F182" s="189"/>
      <c r="G182" s="189"/>
      <c r="H182" s="189"/>
      <c r="I182" s="189"/>
      <c r="J182" s="189"/>
      <c r="K182" s="189"/>
      <c r="L182" s="189"/>
      <c r="M182" s="189"/>
    </row>
    <row r="183" spans="1:13" x14ac:dyDescent="0.25">
      <c r="A183" s="190" t="s">
        <v>324</v>
      </c>
      <c r="B183" s="191"/>
      <c r="C183" s="191"/>
      <c r="D183" s="191"/>
      <c r="E183" s="191"/>
      <c r="F183" s="191"/>
      <c r="G183" s="191"/>
      <c r="H183" s="191"/>
      <c r="I183" s="191"/>
      <c r="J183" s="191"/>
      <c r="K183" s="191"/>
      <c r="L183" s="191"/>
      <c r="M183" s="191"/>
    </row>
    <row r="184" spans="1:13" ht="30.75" customHeight="1" x14ac:dyDescent="0.25">
      <c r="A184" s="188" t="s">
        <v>326</v>
      </c>
      <c r="B184" s="189"/>
      <c r="C184" s="189"/>
      <c r="D184" s="189"/>
      <c r="E184" s="189"/>
      <c r="F184" s="189"/>
      <c r="G184" s="189"/>
      <c r="H184" s="189"/>
      <c r="I184" s="189"/>
      <c r="J184" s="189"/>
      <c r="K184" s="189"/>
      <c r="L184" s="189"/>
      <c r="M184" s="189"/>
    </row>
    <row r="185" spans="1:13" x14ac:dyDescent="0.25">
      <c r="A185" s="212" t="s">
        <v>277</v>
      </c>
      <c r="B185" s="215" t="s">
        <v>327</v>
      </c>
      <c r="C185" s="216"/>
      <c r="D185" s="216"/>
      <c r="E185" s="217"/>
      <c r="F185" s="198" t="s">
        <v>279</v>
      </c>
      <c r="G185" s="221"/>
      <c r="H185" s="221"/>
      <c r="I185" s="199"/>
      <c r="J185" s="180"/>
      <c r="K185" s="181"/>
      <c r="L185" s="181"/>
      <c r="M185" s="181"/>
    </row>
    <row r="186" spans="1:13" ht="15" customHeight="1" x14ac:dyDescent="0.25">
      <c r="A186" s="214"/>
      <c r="B186" s="218"/>
      <c r="C186" s="219"/>
      <c r="D186" s="219"/>
      <c r="E186" s="220"/>
      <c r="F186" s="222" t="s">
        <v>267</v>
      </c>
      <c r="G186" s="223"/>
      <c r="H186" s="222" t="s">
        <v>263</v>
      </c>
      <c r="I186" s="223"/>
      <c r="J186" s="182"/>
      <c r="K186" s="183"/>
      <c r="L186" s="183"/>
      <c r="M186" s="183"/>
    </row>
    <row r="187" spans="1:13" x14ac:dyDescent="0.25">
      <c r="A187" s="53" t="s">
        <v>291</v>
      </c>
      <c r="B187" s="224" t="s">
        <v>328</v>
      </c>
      <c r="C187" s="225"/>
      <c r="D187" s="225"/>
      <c r="E187" s="226"/>
      <c r="F187" s="232">
        <f>'2. Bilans uspjeha'!C4</f>
        <v>458101889</v>
      </c>
      <c r="G187" s="233"/>
      <c r="H187" s="232">
        <f>'2. Bilans uspjeha'!D4</f>
        <v>480898840</v>
      </c>
      <c r="I187" s="233"/>
      <c r="J187" s="182"/>
      <c r="K187" s="183"/>
      <c r="L187" s="183"/>
      <c r="M187" s="183"/>
    </row>
    <row r="188" spans="1:13" x14ac:dyDescent="0.25">
      <c r="A188" s="53" t="s">
        <v>293</v>
      </c>
      <c r="B188" s="224" t="s">
        <v>329</v>
      </c>
      <c r="C188" s="225"/>
      <c r="D188" s="225"/>
      <c r="E188" s="226"/>
      <c r="F188" s="232">
        <f>'2. Bilans uspjeha'!C34</f>
        <v>4785568</v>
      </c>
      <c r="G188" s="233"/>
      <c r="H188" s="232">
        <f>'2. Bilans uspjeha'!D34</f>
        <v>4955664</v>
      </c>
      <c r="I188" s="233"/>
      <c r="J188" s="182"/>
      <c r="K188" s="183"/>
      <c r="L188" s="183"/>
      <c r="M188" s="183"/>
    </row>
    <row r="189" spans="1:13" s="40" customFormat="1" x14ac:dyDescent="0.25">
      <c r="A189" s="68" t="s">
        <v>294</v>
      </c>
      <c r="B189" s="227" t="s">
        <v>330</v>
      </c>
      <c r="C189" s="228"/>
      <c r="D189" s="228"/>
      <c r="E189" s="229"/>
      <c r="F189" s="251">
        <f>SUM(F187:F188)</f>
        <v>462887457</v>
      </c>
      <c r="G189" s="252"/>
      <c r="H189" s="251">
        <f>SUM(H187:H188)</f>
        <v>485854504</v>
      </c>
      <c r="I189" s="252"/>
      <c r="J189" s="182"/>
      <c r="K189" s="183"/>
      <c r="L189" s="183"/>
      <c r="M189" s="183"/>
    </row>
    <row r="190" spans="1:13" x14ac:dyDescent="0.25">
      <c r="A190" s="53" t="s">
        <v>299</v>
      </c>
      <c r="B190" s="224" t="s">
        <v>331</v>
      </c>
      <c r="C190" s="225"/>
      <c r="D190" s="225"/>
      <c r="E190" s="226"/>
      <c r="F190" s="232">
        <f>'2. Bilans uspjeha'!C49</f>
        <v>1211250</v>
      </c>
      <c r="G190" s="233"/>
      <c r="H190" s="232">
        <f>'2. Bilans uspjeha'!D49</f>
        <v>2245049</v>
      </c>
      <c r="I190" s="233"/>
      <c r="J190" s="182"/>
      <c r="K190" s="183"/>
      <c r="L190" s="183"/>
      <c r="M190" s="183"/>
    </row>
    <row r="191" spans="1:13" s="40" customFormat="1" x14ac:dyDescent="0.25">
      <c r="A191" s="68">
        <v>5</v>
      </c>
      <c r="B191" s="227" t="s">
        <v>338</v>
      </c>
      <c r="C191" s="228"/>
      <c r="D191" s="228"/>
      <c r="E191" s="229"/>
      <c r="F191" s="251">
        <f>F189+F190</f>
        <v>464098707</v>
      </c>
      <c r="G191" s="252"/>
      <c r="H191" s="251">
        <f>H189+H190</f>
        <v>488099553</v>
      </c>
      <c r="I191" s="252"/>
      <c r="J191" s="182"/>
      <c r="K191" s="183"/>
      <c r="L191" s="183"/>
      <c r="M191" s="183"/>
    </row>
    <row r="192" spans="1:13" x14ac:dyDescent="0.25">
      <c r="A192" s="53">
        <v>6</v>
      </c>
      <c r="B192" s="224" t="s">
        <v>332</v>
      </c>
      <c r="C192" s="225"/>
      <c r="D192" s="225"/>
      <c r="E192" s="226"/>
      <c r="F192" s="232">
        <f>'2. Bilans uspjeha'!C47</f>
        <v>96693908</v>
      </c>
      <c r="G192" s="233" t="s">
        <v>408</v>
      </c>
      <c r="H192" s="232">
        <f>'2. Bilans uspjeha'!D47</f>
        <v>129518706</v>
      </c>
      <c r="I192" s="233"/>
      <c r="J192" s="182"/>
      <c r="K192" s="183"/>
      <c r="L192" s="183"/>
      <c r="M192" s="183"/>
    </row>
    <row r="193" spans="1:13" s="40" customFormat="1" x14ac:dyDescent="0.25">
      <c r="A193" s="68">
        <v>7</v>
      </c>
      <c r="B193" s="227" t="s">
        <v>333</v>
      </c>
      <c r="C193" s="228"/>
      <c r="D193" s="228"/>
      <c r="E193" s="229"/>
      <c r="F193" s="234">
        <f>F192/F189</f>
        <v>0.20889291022634041</v>
      </c>
      <c r="G193" s="235"/>
      <c r="H193" s="234">
        <f>H192/H189</f>
        <v>0.26657920207321983</v>
      </c>
      <c r="I193" s="235"/>
      <c r="J193" s="207"/>
      <c r="K193" s="208"/>
      <c r="L193" s="208"/>
      <c r="M193" s="208"/>
    </row>
    <row r="194" spans="1:13" x14ac:dyDescent="0.25">
      <c r="A194" s="77"/>
      <c r="B194" s="78"/>
      <c r="C194" s="78"/>
      <c r="D194" s="78"/>
      <c r="E194" s="78"/>
      <c r="F194" s="78"/>
      <c r="G194" s="78"/>
      <c r="H194" s="78"/>
      <c r="I194" s="78"/>
      <c r="J194" s="78"/>
      <c r="K194" s="78"/>
      <c r="L194" s="78"/>
      <c r="M194" s="78"/>
    </row>
    <row r="195" spans="1:13" x14ac:dyDescent="0.25">
      <c r="A195" s="77"/>
      <c r="B195" s="78"/>
      <c r="C195" s="78"/>
      <c r="D195" s="78"/>
      <c r="E195" s="78"/>
      <c r="F195" s="78"/>
      <c r="G195" s="78"/>
      <c r="H195" s="78"/>
      <c r="I195" s="78"/>
      <c r="J195" s="78"/>
      <c r="K195" s="78"/>
      <c r="L195" s="78"/>
      <c r="M195" s="78"/>
    </row>
    <row r="196" spans="1:13" x14ac:dyDescent="0.25">
      <c r="A196" s="77"/>
      <c r="B196" s="78"/>
      <c r="C196" s="78"/>
      <c r="D196" s="78"/>
      <c r="E196" s="78"/>
      <c r="F196" s="78"/>
      <c r="G196" s="78"/>
      <c r="H196" s="78"/>
      <c r="I196" s="78"/>
      <c r="J196" s="78"/>
      <c r="K196" s="78"/>
      <c r="L196" s="78"/>
      <c r="M196" s="78"/>
    </row>
    <row r="197" spans="1:13" x14ac:dyDescent="0.25">
      <c r="A197" s="77"/>
      <c r="B197" s="78"/>
      <c r="C197" s="78"/>
      <c r="D197" s="78"/>
      <c r="E197" s="78"/>
      <c r="F197" s="78"/>
      <c r="G197" s="78"/>
      <c r="H197" s="78"/>
      <c r="I197" s="78"/>
      <c r="J197" s="78"/>
      <c r="K197" s="78"/>
      <c r="L197" s="78"/>
      <c r="M197" s="78"/>
    </row>
    <row r="198" spans="1:13" x14ac:dyDescent="0.25">
      <c r="A198" s="77"/>
      <c r="B198" s="78"/>
      <c r="C198" s="78"/>
      <c r="D198" s="78"/>
      <c r="E198" s="78"/>
      <c r="F198" s="78"/>
      <c r="G198" s="78"/>
      <c r="H198" s="78"/>
      <c r="I198" s="78"/>
      <c r="J198" s="78"/>
      <c r="K198" s="78"/>
      <c r="L198" s="78"/>
      <c r="M198" s="78"/>
    </row>
    <row r="199" spans="1:13" x14ac:dyDescent="0.25">
      <c r="A199" s="77"/>
      <c r="B199" s="78"/>
      <c r="C199" s="78"/>
      <c r="D199" s="78"/>
      <c r="E199" s="78"/>
      <c r="F199" s="78"/>
      <c r="G199" s="78"/>
      <c r="H199" s="78"/>
      <c r="I199" s="78"/>
      <c r="J199" s="78"/>
      <c r="K199" s="78"/>
      <c r="L199" s="78"/>
      <c r="M199" s="78"/>
    </row>
    <row r="200" spans="1:13" x14ac:dyDescent="0.25">
      <c r="A200" s="77"/>
      <c r="B200" s="78"/>
      <c r="C200" s="78"/>
      <c r="D200" s="78"/>
      <c r="E200" s="78"/>
      <c r="F200" s="78"/>
      <c r="G200" s="78"/>
      <c r="H200" s="78"/>
      <c r="I200" s="78"/>
      <c r="J200" s="78"/>
      <c r="K200" s="78"/>
      <c r="L200" s="78"/>
      <c r="M200" s="78"/>
    </row>
    <row r="201" spans="1:13" x14ac:dyDescent="0.25">
      <c r="A201" s="77"/>
      <c r="B201" s="78"/>
      <c r="C201" s="78"/>
      <c r="D201" s="78"/>
      <c r="E201" s="78"/>
      <c r="F201" s="78"/>
      <c r="G201" s="78"/>
      <c r="H201" s="78"/>
      <c r="I201" s="78"/>
      <c r="J201" s="78"/>
      <c r="K201" s="78"/>
      <c r="L201" s="78"/>
      <c r="M201" s="78"/>
    </row>
    <row r="202" spans="1:13" x14ac:dyDescent="0.25">
      <c r="A202" s="77"/>
      <c r="B202" s="78"/>
      <c r="C202" s="78"/>
      <c r="D202" s="78"/>
      <c r="E202" s="78"/>
      <c r="F202" s="78"/>
      <c r="G202" s="78"/>
      <c r="H202" s="78"/>
      <c r="I202" s="78"/>
      <c r="J202" s="78"/>
      <c r="K202" s="78"/>
      <c r="L202" s="78"/>
      <c r="M202" s="78"/>
    </row>
    <row r="203" spans="1:13" x14ac:dyDescent="0.25">
      <c r="A203" s="77"/>
      <c r="B203" s="78"/>
      <c r="C203" s="78"/>
      <c r="D203" s="78"/>
      <c r="E203" s="78"/>
      <c r="F203" s="78"/>
      <c r="G203" s="78"/>
      <c r="H203" s="78"/>
      <c r="I203" s="78"/>
      <c r="J203" s="78"/>
      <c r="K203" s="78"/>
      <c r="L203" s="78"/>
      <c r="M203" s="78"/>
    </row>
    <row r="204" spans="1:13" x14ac:dyDescent="0.25">
      <c r="A204" s="77"/>
      <c r="B204" s="78"/>
      <c r="C204" s="78"/>
      <c r="D204" s="78"/>
      <c r="E204" s="78"/>
      <c r="F204" s="78"/>
      <c r="G204" s="78"/>
      <c r="H204" s="78"/>
      <c r="I204" s="78"/>
      <c r="J204" s="78"/>
      <c r="K204" s="78"/>
      <c r="L204" s="78"/>
      <c r="M204" s="78"/>
    </row>
    <row r="205" spans="1:13" x14ac:dyDescent="0.25">
      <c r="A205" s="77"/>
      <c r="B205" s="78"/>
      <c r="C205" s="78"/>
      <c r="D205" s="78"/>
      <c r="E205" s="78"/>
      <c r="F205" s="78"/>
      <c r="G205" s="78"/>
      <c r="H205" s="78"/>
      <c r="I205" s="78"/>
      <c r="J205" s="78"/>
      <c r="K205" s="78"/>
      <c r="L205" s="78"/>
      <c r="M205" s="78"/>
    </row>
    <row r="206" spans="1:13" x14ac:dyDescent="0.25">
      <c r="A206" s="77"/>
      <c r="B206" s="78"/>
      <c r="C206" s="78"/>
      <c r="D206" s="78"/>
      <c r="E206" s="78"/>
      <c r="F206" s="78"/>
      <c r="G206" s="78"/>
      <c r="H206" s="78"/>
      <c r="I206" s="78"/>
      <c r="J206" s="78"/>
      <c r="K206" s="78"/>
      <c r="L206" s="78"/>
      <c r="M206" s="78"/>
    </row>
    <row r="207" spans="1:13" x14ac:dyDescent="0.25">
      <c r="A207" s="77"/>
      <c r="B207" s="78"/>
      <c r="C207" s="78"/>
      <c r="D207" s="78"/>
      <c r="E207" s="78"/>
      <c r="F207" s="78"/>
      <c r="G207" s="78"/>
      <c r="H207" s="78"/>
      <c r="I207" s="78"/>
      <c r="J207" s="78"/>
      <c r="K207" s="78"/>
      <c r="L207" s="78"/>
      <c r="M207" s="78"/>
    </row>
    <row r="208" spans="1:13" x14ac:dyDescent="0.25">
      <c r="A208" s="77"/>
      <c r="B208" s="78"/>
      <c r="C208" s="78"/>
      <c r="D208" s="78"/>
      <c r="E208" s="78"/>
      <c r="F208" s="78"/>
      <c r="G208" s="78"/>
      <c r="H208" s="78"/>
      <c r="I208" s="78"/>
      <c r="J208" s="78"/>
      <c r="K208" s="78"/>
      <c r="L208" s="78"/>
      <c r="M208" s="78"/>
    </row>
    <row r="209" spans="1:13" x14ac:dyDescent="0.25">
      <c r="A209" s="190" t="s">
        <v>334</v>
      </c>
      <c r="B209" s="191"/>
      <c r="C209" s="191"/>
      <c r="D209" s="191"/>
      <c r="E209" s="191"/>
      <c r="F209" s="191"/>
      <c r="G209" s="191"/>
      <c r="H209" s="191"/>
      <c r="I209" s="191"/>
      <c r="J209" s="191"/>
      <c r="K209" s="191"/>
      <c r="L209" s="191"/>
      <c r="M209" s="191"/>
    </row>
    <row r="210" spans="1:13" ht="29.25" customHeight="1" x14ac:dyDescent="0.25">
      <c r="A210" s="188" t="s">
        <v>326</v>
      </c>
      <c r="B210" s="189"/>
      <c r="C210" s="189"/>
      <c r="D210" s="189"/>
      <c r="E210" s="189"/>
      <c r="F210" s="189"/>
      <c r="G210" s="189"/>
      <c r="H210" s="189"/>
      <c r="I210" s="189"/>
      <c r="J210" s="189"/>
      <c r="K210" s="189"/>
      <c r="L210" s="189"/>
      <c r="M210" s="189"/>
    </row>
    <row r="211" spans="1:13" x14ac:dyDescent="0.25">
      <c r="A211" s="200" t="s">
        <v>277</v>
      </c>
      <c r="B211" s="200" t="s">
        <v>327</v>
      </c>
      <c r="C211" s="200"/>
      <c r="D211" s="200"/>
      <c r="E211" s="200"/>
      <c r="F211" s="200" t="s">
        <v>279</v>
      </c>
      <c r="G211" s="200"/>
      <c r="H211" s="200"/>
      <c r="I211" s="200"/>
      <c r="J211" s="180"/>
      <c r="K211" s="181"/>
      <c r="L211" s="181"/>
      <c r="M211" s="181"/>
    </row>
    <row r="212" spans="1:13" x14ac:dyDescent="0.25">
      <c r="A212" s="200"/>
      <c r="B212" s="200"/>
      <c r="C212" s="200"/>
      <c r="D212" s="200"/>
      <c r="E212" s="200"/>
      <c r="F212" s="211" t="s">
        <v>267</v>
      </c>
      <c r="G212" s="211"/>
      <c r="H212" s="211" t="s">
        <v>263</v>
      </c>
      <c r="I212" s="211"/>
      <c r="J212" s="182"/>
      <c r="K212" s="183"/>
      <c r="L212" s="183"/>
      <c r="M212" s="183"/>
    </row>
    <row r="213" spans="1:13" x14ac:dyDescent="0.25">
      <c r="A213" s="200"/>
      <c r="B213" s="200"/>
      <c r="C213" s="200"/>
      <c r="D213" s="200"/>
      <c r="E213" s="200"/>
      <c r="F213" s="45" t="s">
        <v>271</v>
      </c>
      <c r="G213" s="45" t="s">
        <v>296</v>
      </c>
      <c r="H213" s="45" t="s">
        <v>271</v>
      </c>
      <c r="I213" s="45" t="s">
        <v>296</v>
      </c>
      <c r="J213" s="182"/>
      <c r="K213" s="183"/>
      <c r="L213" s="183"/>
      <c r="M213" s="183"/>
    </row>
    <row r="214" spans="1:13" x14ac:dyDescent="0.25">
      <c r="A214" s="88" t="s">
        <v>291</v>
      </c>
      <c r="B214" s="230" t="s">
        <v>335</v>
      </c>
      <c r="C214" s="230"/>
      <c r="D214" s="230"/>
      <c r="E214" s="230"/>
      <c r="F214" s="89">
        <f>'2. Bilans uspjeha'!C4</f>
        <v>458101889</v>
      </c>
      <c r="G214" s="90">
        <f>F214/F218</f>
        <v>0.98707857205902538</v>
      </c>
      <c r="H214" s="89">
        <f>'2. Bilans uspjeha'!D4</f>
        <v>480898840</v>
      </c>
      <c r="I214" s="90">
        <f>H214/H218</f>
        <v>0.98524745012417581</v>
      </c>
      <c r="J214" s="182"/>
      <c r="K214" s="183"/>
      <c r="L214" s="183"/>
      <c r="M214" s="183"/>
    </row>
    <row r="215" spans="1:13" x14ac:dyDescent="0.25">
      <c r="A215" s="88" t="s">
        <v>293</v>
      </c>
      <c r="B215" s="230" t="s">
        <v>336</v>
      </c>
      <c r="C215" s="230"/>
      <c r="D215" s="230"/>
      <c r="E215" s="230"/>
      <c r="F215" s="89">
        <f>'2. Bilans uspjeha'!C34</f>
        <v>4785568</v>
      </c>
      <c r="G215" s="90">
        <f>F215/F218</f>
        <v>1.0311530559812571E-2</v>
      </c>
      <c r="H215" s="89">
        <f>'2. Bilans uspjeha'!D34</f>
        <v>4955664</v>
      </c>
      <c r="I215" s="90">
        <f>H215/H218</f>
        <v>1.0152977952020375E-2</v>
      </c>
      <c r="J215" s="182"/>
      <c r="K215" s="183"/>
      <c r="L215" s="183"/>
      <c r="M215" s="183"/>
    </row>
    <row r="216" spans="1:13" x14ac:dyDescent="0.25">
      <c r="A216" s="91" t="s">
        <v>294</v>
      </c>
      <c r="B216" s="231" t="s">
        <v>330</v>
      </c>
      <c r="C216" s="231"/>
      <c r="D216" s="231"/>
      <c r="E216" s="231"/>
      <c r="F216" s="92">
        <f>SUM(F214:F215)</f>
        <v>462887457</v>
      </c>
      <c r="G216" s="93">
        <f>F216/F218</f>
        <v>0.99739010261883798</v>
      </c>
      <c r="H216" s="92">
        <f>SUM(H214:H215)</f>
        <v>485854504</v>
      </c>
      <c r="I216" s="93">
        <f>H216/H218</f>
        <v>0.99540042807619622</v>
      </c>
      <c r="J216" s="182"/>
      <c r="K216" s="183"/>
      <c r="L216" s="183"/>
      <c r="M216" s="183"/>
    </row>
    <row r="217" spans="1:13" x14ac:dyDescent="0.25">
      <c r="A217" s="88" t="s">
        <v>299</v>
      </c>
      <c r="B217" s="230" t="s">
        <v>331</v>
      </c>
      <c r="C217" s="230"/>
      <c r="D217" s="230"/>
      <c r="E217" s="230"/>
      <c r="F217" s="89">
        <f>'2. Bilans uspjeha'!C49</f>
        <v>1211250</v>
      </c>
      <c r="G217" s="90">
        <f>F217/F218</f>
        <v>2.6098973811620641E-3</v>
      </c>
      <c r="H217" s="89">
        <f>'2. Bilans uspjeha'!D49</f>
        <v>2245049</v>
      </c>
      <c r="I217" s="90">
        <f>H217/H218</f>
        <v>4.5995719238038314E-3</v>
      </c>
      <c r="J217" s="182"/>
      <c r="K217" s="183"/>
      <c r="L217" s="183"/>
      <c r="M217" s="183"/>
    </row>
    <row r="218" spans="1:13" x14ac:dyDescent="0.25">
      <c r="A218" s="91" t="s">
        <v>337</v>
      </c>
      <c r="B218" s="231" t="s">
        <v>338</v>
      </c>
      <c r="C218" s="231"/>
      <c r="D218" s="231"/>
      <c r="E218" s="231"/>
      <c r="F218" s="92">
        <f>F216+F217</f>
        <v>464098707</v>
      </c>
      <c r="G218" s="93">
        <f>F218/F218</f>
        <v>1</v>
      </c>
      <c r="H218" s="92">
        <f>H216+H217</f>
        <v>488099553</v>
      </c>
      <c r="I218" s="93">
        <f>H218/H218</f>
        <v>1</v>
      </c>
      <c r="J218" s="182"/>
      <c r="K218" s="183"/>
      <c r="L218" s="183"/>
      <c r="M218" s="183"/>
    </row>
    <row r="219" spans="1:13" x14ac:dyDescent="0.25">
      <c r="A219" s="88" t="s">
        <v>317</v>
      </c>
      <c r="B219" s="230" t="s">
        <v>339</v>
      </c>
      <c r="C219" s="230"/>
      <c r="D219" s="230"/>
      <c r="E219" s="230"/>
      <c r="F219" s="89">
        <f>'2. Bilans uspjeha'!C20</f>
        <v>1090450</v>
      </c>
      <c r="G219" s="90">
        <f>F219/F218</f>
        <v>2.3496079251089145E-3</v>
      </c>
      <c r="H219" s="89">
        <f>'2. Bilans uspjeha'!D20</f>
        <v>509135</v>
      </c>
      <c r="I219" s="90">
        <f>H219/H218</f>
        <v>1.0430966323790097E-3</v>
      </c>
      <c r="J219" s="182"/>
      <c r="K219" s="183"/>
      <c r="L219" s="183"/>
      <c r="M219" s="183"/>
    </row>
    <row r="220" spans="1:13" x14ac:dyDescent="0.25">
      <c r="A220" s="88" t="s">
        <v>340</v>
      </c>
      <c r="B220" s="230" t="s">
        <v>341</v>
      </c>
      <c r="C220" s="230"/>
      <c r="D220" s="230"/>
      <c r="E220" s="230"/>
      <c r="F220" s="89">
        <f>'2. Bilans uspjeha'!C21</f>
        <v>57254011</v>
      </c>
      <c r="G220" s="90">
        <f>F220/F218</f>
        <v>0.12336602135803838</v>
      </c>
      <c r="H220" s="89">
        <f>'2. Bilans uspjeha'!D21</f>
        <v>50162550</v>
      </c>
      <c r="I220" s="90">
        <f>H220/H218</f>
        <v>0.10277114513153426</v>
      </c>
      <c r="J220" s="182"/>
      <c r="K220" s="183"/>
      <c r="L220" s="183"/>
      <c r="M220" s="183"/>
    </row>
    <row r="221" spans="1:13" x14ac:dyDescent="0.25">
      <c r="A221" s="88">
        <v>7</v>
      </c>
      <c r="B221" s="230" t="s">
        <v>343</v>
      </c>
      <c r="C221" s="230"/>
      <c r="D221" s="230"/>
      <c r="E221" s="230"/>
      <c r="F221" s="89">
        <f>'2. Bilans uspjeha'!C22</f>
        <v>77265392</v>
      </c>
      <c r="G221" s="90">
        <f>F221/F218</f>
        <v>0.16648482496203118</v>
      </c>
      <c r="H221" s="89">
        <f>'2. Bilans uspjeha'!D22</f>
        <v>76585492</v>
      </c>
      <c r="I221" s="90">
        <f>H221/H218</f>
        <v>0.15690547456821785</v>
      </c>
      <c r="J221" s="182"/>
      <c r="K221" s="183"/>
      <c r="L221" s="183"/>
      <c r="M221" s="183"/>
    </row>
    <row r="222" spans="1:13" x14ac:dyDescent="0.25">
      <c r="A222" s="88">
        <v>8</v>
      </c>
      <c r="B222" s="236" t="s">
        <v>411</v>
      </c>
      <c r="C222" s="237"/>
      <c r="D222" s="237"/>
      <c r="E222" s="238"/>
      <c r="F222" s="89">
        <f>'2. Bilans uspjeha'!C25</f>
        <v>115413837</v>
      </c>
      <c r="G222" s="90">
        <f>F222/F218</f>
        <v>0.24868381501437797</v>
      </c>
      <c r="H222" s="89">
        <f>'2. Bilans uspjeha'!D25</f>
        <v>109513429</v>
      </c>
      <c r="I222" s="90">
        <f>H222/H218</f>
        <v>0.22436699301791821</v>
      </c>
      <c r="J222" s="182"/>
      <c r="K222" s="183"/>
      <c r="L222" s="183"/>
      <c r="M222" s="183"/>
    </row>
    <row r="223" spans="1:13" x14ac:dyDescent="0.25">
      <c r="A223" s="88">
        <v>9</v>
      </c>
      <c r="B223" s="230" t="s">
        <v>409</v>
      </c>
      <c r="C223" s="230"/>
      <c r="D223" s="230"/>
      <c r="E223" s="230"/>
      <c r="F223" s="89">
        <f>'2. Bilans uspjeha'!C26</f>
        <v>92924683</v>
      </c>
      <c r="G223" s="90">
        <f>F223/F218</f>
        <v>0.20022611913891844</v>
      </c>
      <c r="H223" s="89">
        <f>'2. Bilans uspjeha'!D26</f>
        <v>99160726</v>
      </c>
      <c r="I223" s="90">
        <f>H223/H218</f>
        <v>0.2031567646201061</v>
      </c>
      <c r="J223" s="182"/>
      <c r="K223" s="183"/>
      <c r="L223" s="183"/>
      <c r="M223" s="183"/>
    </row>
    <row r="224" spans="1:13" x14ac:dyDescent="0.25">
      <c r="A224" s="88">
        <v>10</v>
      </c>
      <c r="B224" s="230" t="s">
        <v>410</v>
      </c>
      <c r="C224" s="230"/>
      <c r="D224" s="230"/>
      <c r="E224" s="230"/>
      <c r="F224" s="89">
        <f>('2. Bilans uspjeha'!C29+'2. Bilans uspjeha'!C30+'2. Bilans uspjeha'!C31)</f>
        <v>20842375</v>
      </c>
      <c r="G224" s="90">
        <f>F224/F218</f>
        <v>4.4909358043094053E-2</v>
      </c>
      <c r="H224" s="89">
        <f>('2. Bilans uspjeha'!D29+'2. Bilans uspjeha'!D30+'2. Bilans uspjeha'!D31)</f>
        <v>19072897</v>
      </c>
      <c r="I224" s="90">
        <f>H224/H218</f>
        <v>3.9075833777704773E-2</v>
      </c>
      <c r="J224" s="182"/>
      <c r="K224" s="183"/>
      <c r="L224" s="183"/>
      <c r="M224" s="183"/>
    </row>
    <row r="225" spans="1:13" x14ac:dyDescent="0.25">
      <c r="A225" s="91">
        <v>11</v>
      </c>
      <c r="B225" s="231" t="s">
        <v>412</v>
      </c>
      <c r="C225" s="231"/>
      <c r="D225" s="231"/>
      <c r="E225" s="231"/>
      <c r="F225" s="92">
        <f>SUM(F219:F224)</f>
        <v>364790748</v>
      </c>
      <c r="G225" s="93">
        <f>F225/F218</f>
        <v>0.78601974644156891</v>
      </c>
      <c r="H225" s="92">
        <f>SUM(H219:H224)</f>
        <v>355004229</v>
      </c>
      <c r="I225" s="93">
        <f>H225/H218</f>
        <v>0.72731930774786024</v>
      </c>
      <c r="J225" s="182"/>
      <c r="K225" s="183"/>
      <c r="L225" s="183"/>
      <c r="M225" s="183"/>
    </row>
    <row r="226" spans="1:13" x14ac:dyDescent="0.25">
      <c r="A226" s="88">
        <v>12</v>
      </c>
      <c r="B226" s="230" t="s">
        <v>348</v>
      </c>
      <c r="C226" s="230"/>
      <c r="D226" s="230"/>
      <c r="E226" s="230"/>
      <c r="F226" s="89">
        <f>'2. Bilans uspjeha'!C41</f>
        <v>1402801</v>
      </c>
      <c r="G226" s="90">
        <f>F226/F218</f>
        <v>3.0226350102716404E-3</v>
      </c>
      <c r="H226" s="89">
        <f>'2. Bilans uspjeha'!D41</f>
        <v>1331569</v>
      </c>
      <c r="I226" s="90">
        <f>H226/H218</f>
        <v>2.7280684684421338E-3</v>
      </c>
      <c r="J226" s="182"/>
      <c r="K226" s="183"/>
      <c r="L226" s="183"/>
      <c r="M226" s="183"/>
    </row>
    <row r="227" spans="1:13" x14ac:dyDescent="0.25">
      <c r="A227" s="91">
        <v>13</v>
      </c>
      <c r="B227" s="231" t="s">
        <v>413</v>
      </c>
      <c r="C227" s="231"/>
      <c r="D227" s="231"/>
      <c r="E227" s="231"/>
      <c r="F227" s="92">
        <f>SUM(F225:F226)</f>
        <v>366193549</v>
      </c>
      <c r="G227" s="93">
        <f>F227/F218</f>
        <v>0.78904238145184058</v>
      </c>
      <c r="H227" s="92">
        <f>SUM(H225:H226)</f>
        <v>356335798</v>
      </c>
      <c r="I227" s="93">
        <f>H227/H218</f>
        <v>0.73004737621630234</v>
      </c>
      <c r="J227" s="182"/>
      <c r="K227" s="183"/>
      <c r="L227" s="183"/>
      <c r="M227" s="183"/>
    </row>
    <row r="228" spans="1:13" x14ac:dyDescent="0.25">
      <c r="A228" s="88">
        <v>14</v>
      </c>
      <c r="B228" s="230" t="s">
        <v>351</v>
      </c>
      <c r="C228" s="230"/>
      <c r="D228" s="230"/>
      <c r="E228" s="230"/>
      <c r="F228" s="89">
        <f>('2. Bilans uspjeha'!C60+'2. Bilans uspjeha'!C83+'2. Bilans uspjeha'!C96)</f>
        <v>7188516</v>
      </c>
      <c r="G228" s="90">
        <f>F228/F218</f>
        <v>1.5489196353223194E-2</v>
      </c>
      <c r="H228" s="89">
        <f>('2. Bilans uspjeha'!D60+'2. Bilans uspjeha'!D83+'2. Bilans uspjeha'!D96)</f>
        <v>13438014</v>
      </c>
      <c r="I228" s="90">
        <f>H228/H218</f>
        <v>2.7531297493320998E-2</v>
      </c>
      <c r="J228" s="182"/>
      <c r="K228" s="183"/>
      <c r="L228" s="183"/>
      <c r="M228" s="183"/>
    </row>
    <row r="229" spans="1:13" x14ac:dyDescent="0.25">
      <c r="A229" s="88" t="s">
        <v>352</v>
      </c>
      <c r="B229" s="230" t="s">
        <v>414</v>
      </c>
      <c r="C229" s="230"/>
      <c r="D229" s="230"/>
      <c r="E229" s="230"/>
      <c r="F229" s="89">
        <f>SUM(F227:F228)</f>
        <v>373382065</v>
      </c>
      <c r="G229" s="90">
        <f>F229/F218</f>
        <v>0.80453157780506379</v>
      </c>
      <c r="H229" s="89">
        <f>SUM(H227:H228)</f>
        <v>369773812</v>
      </c>
      <c r="I229" s="90">
        <f>H229/H218</f>
        <v>0.75757867370962328</v>
      </c>
      <c r="J229" s="182"/>
      <c r="K229" s="183"/>
      <c r="L229" s="183"/>
      <c r="M229" s="183"/>
    </row>
    <row r="230" spans="1:13" x14ac:dyDescent="0.25">
      <c r="A230" s="88" t="s">
        <v>353</v>
      </c>
      <c r="B230" s="230" t="s">
        <v>415</v>
      </c>
      <c r="C230" s="230"/>
      <c r="D230" s="230"/>
      <c r="E230" s="230"/>
      <c r="F230" s="89">
        <f>F214-F225</f>
        <v>93311141</v>
      </c>
      <c r="G230" s="90">
        <f>F230/F218</f>
        <v>0.20105882561745642</v>
      </c>
      <c r="H230" s="89">
        <f>H214-H225</f>
        <v>125894611</v>
      </c>
      <c r="I230" s="90">
        <f>H230/H218</f>
        <v>0.25792814237631562</v>
      </c>
      <c r="J230" s="182"/>
      <c r="K230" s="183"/>
      <c r="L230" s="183"/>
      <c r="M230" s="183"/>
    </row>
    <row r="231" spans="1:13" x14ac:dyDescent="0.25">
      <c r="A231" s="94" t="s">
        <v>354</v>
      </c>
      <c r="B231" s="230" t="s">
        <v>416</v>
      </c>
      <c r="C231" s="230"/>
      <c r="D231" s="230"/>
      <c r="E231" s="230"/>
      <c r="F231" s="95">
        <f>F216-F227</f>
        <v>96693908</v>
      </c>
      <c r="G231" s="96">
        <f>F231/F218</f>
        <v>0.20834772116699735</v>
      </c>
      <c r="H231" s="95">
        <f>H216-H227</f>
        <v>129518706</v>
      </c>
      <c r="I231" s="96">
        <f>H231/H218</f>
        <v>0.26535305185989383</v>
      </c>
      <c r="J231" s="182"/>
      <c r="K231" s="183"/>
      <c r="L231" s="183"/>
      <c r="M231" s="183"/>
    </row>
    <row r="232" spans="1:13" x14ac:dyDescent="0.25">
      <c r="A232" s="88" t="s">
        <v>355</v>
      </c>
      <c r="B232" s="230" t="s">
        <v>356</v>
      </c>
      <c r="C232" s="230"/>
      <c r="D232" s="230"/>
      <c r="E232" s="230"/>
      <c r="F232" s="89">
        <f>F218-F229</f>
        <v>90716642</v>
      </c>
      <c r="G232" s="90">
        <f>F232/F218</f>
        <v>0.19546842219493621</v>
      </c>
      <c r="H232" s="89">
        <f>H218-H229</f>
        <v>118325741</v>
      </c>
      <c r="I232" s="90">
        <f>H232/H218</f>
        <v>0.24242132629037666</v>
      </c>
      <c r="J232" s="182"/>
      <c r="K232" s="183"/>
      <c r="L232" s="183"/>
      <c r="M232" s="183"/>
    </row>
    <row r="233" spans="1:13" x14ac:dyDescent="0.25">
      <c r="A233" s="88" t="s">
        <v>357</v>
      </c>
      <c r="B233" s="230" t="s">
        <v>358</v>
      </c>
      <c r="C233" s="230"/>
      <c r="D233" s="230"/>
      <c r="E233" s="230"/>
      <c r="F233" s="89">
        <f>F232*10/100</f>
        <v>9071664.1999999993</v>
      </c>
      <c r="G233" s="90">
        <f>F233/F218</f>
        <v>1.9546842219493619E-2</v>
      </c>
      <c r="H233" s="89">
        <f>H232*10/100</f>
        <v>11832574.1</v>
      </c>
      <c r="I233" s="90">
        <f>H233/H218</f>
        <v>2.4242132629037665E-2</v>
      </c>
      <c r="J233" s="182"/>
      <c r="K233" s="183"/>
      <c r="L233" s="183"/>
      <c r="M233" s="183"/>
    </row>
    <row r="234" spans="1:13" x14ac:dyDescent="0.25">
      <c r="A234" s="94" t="s">
        <v>360</v>
      </c>
      <c r="B234" s="230" t="s">
        <v>359</v>
      </c>
      <c r="C234" s="230"/>
      <c r="D234" s="230"/>
      <c r="E234" s="230"/>
      <c r="F234" s="95">
        <f>F232-F233</f>
        <v>81644977.799999997</v>
      </c>
      <c r="G234" s="96">
        <f>F234/F218</f>
        <v>0.17592157997544258</v>
      </c>
      <c r="H234" s="95">
        <f>H232-H233</f>
        <v>106493166.90000001</v>
      </c>
      <c r="I234" s="96">
        <f>H234/H218</f>
        <v>0.218179193661339</v>
      </c>
      <c r="J234" s="207"/>
      <c r="K234" s="208"/>
      <c r="L234" s="208"/>
      <c r="M234" s="208"/>
    </row>
    <row r="235" spans="1:13" x14ac:dyDescent="0.25">
      <c r="A235" s="77"/>
      <c r="B235" s="78"/>
      <c r="C235" s="78"/>
      <c r="D235" s="78"/>
      <c r="E235" s="78"/>
      <c r="F235" s="78"/>
      <c r="G235" s="78"/>
      <c r="H235" s="78"/>
      <c r="I235" s="78"/>
      <c r="J235" s="78"/>
      <c r="K235" s="78"/>
      <c r="L235" s="78"/>
      <c r="M235" s="78"/>
    </row>
    <row r="236" spans="1:13" x14ac:dyDescent="0.25">
      <c r="A236" s="77"/>
      <c r="B236" s="78"/>
      <c r="C236" s="78"/>
      <c r="D236" s="78"/>
      <c r="E236" s="78"/>
      <c r="F236" s="78"/>
      <c r="G236" s="78"/>
      <c r="H236" s="78"/>
      <c r="I236" s="78"/>
      <c r="J236" s="78"/>
      <c r="K236" s="78"/>
      <c r="L236" s="78"/>
      <c r="M236" s="78"/>
    </row>
    <row r="237" spans="1:13" x14ac:dyDescent="0.25">
      <c r="A237" s="77"/>
      <c r="B237" s="78"/>
      <c r="C237" s="78"/>
      <c r="D237" s="78"/>
      <c r="E237" s="78"/>
      <c r="F237" s="78"/>
      <c r="G237" s="78"/>
      <c r="H237" s="78"/>
      <c r="I237" s="78"/>
      <c r="J237" s="78"/>
      <c r="K237" s="78"/>
      <c r="L237" s="78"/>
      <c r="M237" s="78"/>
    </row>
    <row r="238" spans="1:13" x14ac:dyDescent="0.25">
      <c r="A238" s="77"/>
      <c r="B238" s="78"/>
      <c r="C238" s="78"/>
      <c r="D238" s="78"/>
      <c r="E238" s="78"/>
      <c r="F238" s="78"/>
      <c r="G238" s="78"/>
      <c r="H238" s="78"/>
      <c r="I238" s="78"/>
      <c r="J238" s="78"/>
      <c r="K238" s="78"/>
      <c r="L238" s="78"/>
      <c r="M238" s="78"/>
    </row>
    <row r="239" spans="1:13" x14ac:dyDescent="0.25">
      <c r="A239" s="77"/>
      <c r="B239" s="78"/>
      <c r="C239" s="78"/>
      <c r="D239" s="78"/>
      <c r="E239" s="78"/>
      <c r="F239" s="78"/>
      <c r="G239" s="78"/>
      <c r="H239" s="78"/>
      <c r="I239" s="78"/>
      <c r="J239" s="78"/>
      <c r="K239" s="78"/>
      <c r="L239" s="78"/>
      <c r="M239" s="78"/>
    </row>
    <row r="240" spans="1:13" x14ac:dyDescent="0.25">
      <c r="A240" s="77"/>
      <c r="B240" s="78"/>
      <c r="C240" s="78"/>
      <c r="D240" s="78"/>
      <c r="E240" s="78"/>
      <c r="F240" s="78"/>
      <c r="G240" s="78"/>
      <c r="H240" s="78"/>
      <c r="I240" s="78"/>
      <c r="J240" s="78"/>
      <c r="K240" s="78"/>
      <c r="L240" s="78"/>
      <c r="M240" s="78"/>
    </row>
    <row r="241" spans="1:13" x14ac:dyDescent="0.25">
      <c r="A241" s="77"/>
      <c r="B241" s="78"/>
      <c r="C241" s="78"/>
      <c r="D241" s="78"/>
      <c r="E241" s="78"/>
      <c r="F241" s="78"/>
      <c r="G241" s="78"/>
      <c r="H241" s="78"/>
      <c r="I241" s="78"/>
      <c r="J241" s="78"/>
      <c r="K241" s="78"/>
      <c r="L241" s="78"/>
      <c r="M241" s="78"/>
    </row>
    <row r="242" spans="1:13" x14ac:dyDescent="0.25">
      <c r="A242" s="190" t="s">
        <v>361</v>
      </c>
      <c r="B242" s="191"/>
      <c r="C242" s="191"/>
      <c r="D242" s="191"/>
      <c r="E242" s="191"/>
      <c r="F242" s="191"/>
      <c r="G242" s="191"/>
      <c r="H242" s="191"/>
      <c r="I242" s="191"/>
      <c r="J242" s="191"/>
      <c r="K242" s="191"/>
      <c r="L242" s="191"/>
      <c r="M242" s="191"/>
    </row>
    <row r="243" spans="1:13" ht="29.25" customHeight="1" x14ac:dyDescent="0.25">
      <c r="A243" s="188" t="s">
        <v>326</v>
      </c>
      <c r="B243" s="189"/>
      <c r="C243" s="189"/>
      <c r="D243" s="189"/>
      <c r="E243" s="189"/>
      <c r="F243" s="189"/>
      <c r="G243" s="189"/>
      <c r="H243" s="189"/>
      <c r="I243" s="189"/>
      <c r="J243" s="189"/>
      <c r="K243" s="189"/>
      <c r="L243" s="189"/>
      <c r="M243" s="189"/>
    </row>
    <row r="244" spans="1:13" x14ac:dyDescent="0.25">
      <c r="A244" s="197" t="s">
        <v>277</v>
      </c>
      <c r="B244" s="215" t="s">
        <v>278</v>
      </c>
      <c r="C244" s="216"/>
      <c r="D244" s="216"/>
      <c r="E244" s="216"/>
      <c r="F244" s="216"/>
      <c r="G244" s="217"/>
      <c r="H244" s="198" t="s">
        <v>279</v>
      </c>
      <c r="I244" s="199"/>
      <c r="J244" s="240" t="s">
        <v>419</v>
      </c>
      <c r="K244" s="241"/>
      <c r="L244" s="241"/>
      <c r="M244" s="241"/>
    </row>
    <row r="245" spans="1:13" ht="25.5" x14ac:dyDescent="0.25">
      <c r="A245" s="212"/>
      <c r="B245" s="218"/>
      <c r="C245" s="219"/>
      <c r="D245" s="219"/>
      <c r="E245" s="219"/>
      <c r="F245" s="219"/>
      <c r="G245" s="220"/>
      <c r="H245" s="50" t="s">
        <v>303</v>
      </c>
      <c r="I245" s="50" t="s">
        <v>263</v>
      </c>
      <c r="J245" s="241"/>
      <c r="K245" s="241"/>
      <c r="L245" s="241"/>
      <c r="M245" s="241"/>
    </row>
    <row r="246" spans="1:13" x14ac:dyDescent="0.25">
      <c r="A246" s="57" t="s">
        <v>291</v>
      </c>
      <c r="B246" s="179" t="s">
        <v>335</v>
      </c>
      <c r="C246" s="179"/>
      <c r="D246" s="179"/>
      <c r="E246" s="179"/>
      <c r="F246" s="179"/>
      <c r="G246" s="179"/>
      <c r="H246" s="62">
        <f>'2. Bilans uspjeha'!C4</f>
        <v>458101889</v>
      </c>
      <c r="I246" s="62">
        <f>'2. Bilans uspjeha'!D4</f>
        <v>480898840</v>
      </c>
      <c r="J246" s="241"/>
      <c r="K246" s="241"/>
      <c r="L246" s="241"/>
      <c r="M246" s="241"/>
    </row>
    <row r="247" spans="1:13" x14ac:dyDescent="0.25">
      <c r="A247" s="57" t="s">
        <v>293</v>
      </c>
      <c r="B247" s="179" t="s">
        <v>362</v>
      </c>
      <c r="C247" s="179"/>
      <c r="D247" s="179"/>
      <c r="E247" s="179"/>
      <c r="F247" s="179"/>
      <c r="G247" s="179"/>
      <c r="H247" s="62">
        <f>('2. Bilans uspjeha'!C20+'2. Bilans uspjeha'!C21+'2. Bilans uspjeha'!C29+'2. Bilans uspjeha'!C30+'2. Bilans uspjeha'!C31)</f>
        <v>79186836</v>
      </c>
      <c r="I247" s="62">
        <f>('2. Bilans uspjeha'!D20+'2. Bilans uspjeha'!D21+'2. Bilans uspjeha'!D29+'2. Bilans uspjeha'!D30+'2. Bilans uspjeha'!D31)</f>
        <v>69744582</v>
      </c>
      <c r="J247" s="241"/>
      <c r="K247" s="241"/>
      <c r="L247" s="241"/>
      <c r="M247" s="241"/>
    </row>
    <row r="248" spans="1:13" x14ac:dyDescent="0.25">
      <c r="A248" s="57" t="s">
        <v>294</v>
      </c>
      <c r="B248" s="179" t="s">
        <v>363</v>
      </c>
      <c r="C248" s="179"/>
      <c r="D248" s="179"/>
      <c r="E248" s="179"/>
      <c r="F248" s="179"/>
      <c r="G248" s="179"/>
      <c r="H248" s="62">
        <f>H246-H247</f>
        <v>378915053</v>
      </c>
      <c r="I248" s="62">
        <f>I246-I247</f>
        <v>411154258</v>
      </c>
      <c r="J248" s="241"/>
      <c r="K248" s="241"/>
      <c r="L248" s="241"/>
      <c r="M248" s="241"/>
    </row>
    <row r="249" spans="1:13" x14ac:dyDescent="0.25">
      <c r="A249" s="57" t="s">
        <v>299</v>
      </c>
      <c r="B249" s="179" t="s">
        <v>364</v>
      </c>
      <c r="C249" s="179"/>
      <c r="D249" s="179"/>
      <c r="E249" s="179"/>
      <c r="F249" s="179"/>
      <c r="G249" s="179"/>
      <c r="H249" s="62">
        <f>('2. Bilans uspjeha'!C22+'2. Bilans uspjeha'!C27)</f>
        <v>169950893</v>
      </c>
      <c r="I249" s="62">
        <f>('2. Bilans uspjeha'!D22+'2. Bilans uspjeha'!D27)</f>
        <v>175138219</v>
      </c>
      <c r="J249" s="241"/>
      <c r="K249" s="241"/>
      <c r="L249" s="241"/>
      <c r="M249" s="241"/>
    </row>
    <row r="250" spans="1:13" x14ac:dyDescent="0.25">
      <c r="A250" s="57" t="s">
        <v>317</v>
      </c>
      <c r="B250" s="179" t="s">
        <v>417</v>
      </c>
      <c r="C250" s="179"/>
      <c r="D250" s="179"/>
      <c r="E250" s="179"/>
      <c r="F250" s="179"/>
      <c r="G250" s="179"/>
      <c r="H250" s="62">
        <f>('2. Bilans uspjeha'!C34-'2. Bilans uspjeha'!C41)</f>
        <v>3382767</v>
      </c>
      <c r="I250" s="62">
        <f>('2. Bilans uspjeha'!D34-'2. Bilans uspjeha'!D41)</f>
        <v>3624095</v>
      </c>
      <c r="J250" s="241"/>
      <c r="K250" s="241"/>
      <c r="L250" s="241"/>
      <c r="M250" s="241"/>
    </row>
    <row r="251" spans="1:13" x14ac:dyDescent="0.25">
      <c r="A251" s="57" t="s">
        <v>340</v>
      </c>
      <c r="B251" s="179" t="s">
        <v>365</v>
      </c>
      <c r="C251" s="179"/>
      <c r="D251" s="179"/>
      <c r="E251" s="179"/>
      <c r="F251" s="179"/>
      <c r="G251" s="179"/>
      <c r="H251" s="62">
        <f>H248-H249</f>
        <v>208964160</v>
      </c>
      <c r="I251" s="62">
        <f>I248-I249</f>
        <v>236016039</v>
      </c>
      <c r="J251" s="241"/>
      <c r="K251" s="241"/>
      <c r="L251" s="241"/>
      <c r="M251" s="241"/>
    </row>
    <row r="252" spans="1:13" x14ac:dyDescent="0.25">
      <c r="A252" s="57" t="s">
        <v>342</v>
      </c>
      <c r="B252" s="179" t="s">
        <v>366</v>
      </c>
      <c r="C252" s="179"/>
      <c r="D252" s="179"/>
      <c r="E252" s="179"/>
      <c r="F252" s="179"/>
      <c r="G252" s="179"/>
      <c r="H252" s="62">
        <f>H251-H250</f>
        <v>205581393</v>
      </c>
      <c r="I252" s="62">
        <f>I251-I250</f>
        <v>232391944</v>
      </c>
      <c r="J252" s="241"/>
      <c r="K252" s="241"/>
      <c r="L252" s="241"/>
      <c r="M252" s="241"/>
    </row>
    <row r="253" spans="1:13" x14ac:dyDescent="0.25">
      <c r="A253" s="239">
        <v>8</v>
      </c>
      <c r="B253" s="179" t="s">
        <v>367</v>
      </c>
      <c r="C253" s="179"/>
      <c r="D253" s="179"/>
      <c r="E253" s="179"/>
      <c r="F253" s="179"/>
      <c r="G253" s="179"/>
      <c r="H253" s="97"/>
      <c r="I253" s="97"/>
      <c r="J253" s="241"/>
      <c r="K253" s="241"/>
      <c r="L253" s="241"/>
      <c r="M253" s="241"/>
    </row>
    <row r="254" spans="1:13" x14ac:dyDescent="0.25">
      <c r="A254" s="239"/>
      <c r="B254" s="179" t="s">
        <v>368</v>
      </c>
      <c r="C254" s="179"/>
      <c r="D254" s="179"/>
      <c r="E254" s="179"/>
      <c r="F254" s="179"/>
      <c r="G254" s="179"/>
      <c r="H254" s="98">
        <f>H248/H251</f>
        <v>1.8133016350746463</v>
      </c>
      <c r="I254" s="98">
        <f>I248/I251</f>
        <v>1.7420606656312878</v>
      </c>
      <c r="J254" s="241"/>
      <c r="K254" s="241"/>
      <c r="L254" s="241"/>
      <c r="M254" s="241"/>
    </row>
    <row r="255" spans="1:13" x14ac:dyDescent="0.25">
      <c r="A255" s="239"/>
      <c r="B255" s="179" t="s">
        <v>369</v>
      </c>
      <c r="C255" s="179"/>
      <c r="D255" s="179"/>
      <c r="E255" s="179"/>
      <c r="F255" s="179"/>
      <c r="G255" s="179"/>
      <c r="H255" s="98">
        <f>H251/H252</f>
        <v>1.0164546360477282</v>
      </c>
      <c r="I255" s="98">
        <f>I251/I252</f>
        <v>1.0155947531468648</v>
      </c>
      <c r="J255" s="241"/>
      <c r="K255" s="241"/>
      <c r="L255" s="241"/>
      <c r="M255" s="241"/>
    </row>
    <row r="256" spans="1:13" x14ac:dyDescent="0.25">
      <c r="A256" s="239"/>
      <c r="B256" s="179" t="s">
        <v>370</v>
      </c>
      <c r="C256" s="179"/>
      <c r="D256" s="179"/>
      <c r="E256" s="179"/>
      <c r="F256" s="179"/>
      <c r="G256" s="179"/>
      <c r="H256" s="98">
        <f>H248/H252</f>
        <v>1.8431388535245503</v>
      </c>
      <c r="I256" s="98">
        <f>I248/I252</f>
        <v>1.7692276716786706</v>
      </c>
      <c r="J256" s="241"/>
      <c r="K256" s="241"/>
      <c r="L256" s="241"/>
      <c r="M256" s="241"/>
    </row>
    <row r="257" spans="1:13" x14ac:dyDescent="0.25">
      <c r="A257" s="57" t="s">
        <v>345</v>
      </c>
      <c r="B257" s="179" t="s">
        <v>418</v>
      </c>
      <c r="C257" s="179"/>
      <c r="D257" s="179"/>
      <c r="E257" s="179"/>
      <c r="F257" s="179"/>
      <c r="G257" s="179"/>
      <c r="H257" s="97">
        <f>H248/H246</f>
        <v>0.82714143315833388</v>
      </c>
      <c r="I257" s="97">
        <f>I248/I246</f>
        <v>0.8549703675725232</v>
      </c>
      <c r="J257" s="241"/>
      <c r="K257" s="241"/>
      <c r="L257" s="241"/>
      <c r="M257" s="241"/>
    </row>
    <row r="258" spans="1:13" x14ac:dyDescent="0.25">
      <c r="A258" s="57" t="s">
        <v>346</v>
      </c>
      <c r="B258" s="179" t="s">
        <v>371</v>
      </c>
      <c r="C258" s="179"/>
      <c r="D258" s="179"/>
      <c r="E258" s="179"/>
      <c r="F258" s="179"/>
      <c r="G258" s="179"/>
      <c r="H258" s="62">
        <f>H249/H257</f>
        <v>205467754.59072849</v>
      </c>
      <c r="I258" s="62">
        <f>I249/I257</f>
        <v>204847121.77483019</v>
      </c>
      <c r="J258" s="241"/>
      <c r="K258" s="241"/>
      <c r="L258" s="241"/>
      <c r="M258" s="241"/>
    </row>
    <row r="259" spans="1:13" x14ac:dyDescent="0.25">
      <c r="A259" s="57" t="s">
        <v>347</v>
      </c>
      <c r="B259" s="179" t="s">
        <v>372</v>
      </c>
      <c r="C259" s="179"/>
      <c r="D259" s="179"/>
      <c r="E259" s="179"/>
      <c r="F259" s="179"/>
      <c r="G259" s="179"/>
      <c r="H259" s="98">
        <f>((H246-H258)/H246)*100</f>
        <v>55.148022847221114</v>
      </c>
      <c r="I259" s="98">
        <f>((I246-I258)/I246)*100</f>
        <v>57.403282200716014</v>
      </c>
      <c r="J259" s="241"/>
      <c r="K259" s="241"/>
      <c r="L259" s="241"/>
      <c r="M259" s="241"/>
    </row>
    <row r="260" spans="1:13" x14ac:dyDescent="0.25">
      <c r="A260" s="57" t="s">
        <v>349</v>
      </c>
      <c r="B260" s="179" t="s">
        <v>373</v>
      </c>
      <c r="C260" s="179"/>
      <c r="D260" s="179"/>
      <c r="E260" s="179"/>
      <c r="F260" s="179"/>
      <c r="G260" s="179"/>
      <c r="H260" s="62">
        <f>H249+H250</f>
        <v>173333660</v>
      </c>
      <c r="I260" s="62">
        <f>I249+I250</f>
        <v>178762314</v>
      </c>
      <c r="J260" s="241"/>
      <c r="K260" s="241"/>
      <c r="L260" s="241"/>
      <c r="M260" s="241"/>
    </row>
    <row r="261" spans="1:13" ht="17.25" customHeight="1" x14ac:dyDescent="0.25">
      <c r="A261" s="57" t="s">
        <v>350</v>
      </c>
      <c r="B261" s="179" t="s">
        <v>374</v>
      </c>
      <c r="C261" s="179"/>
      <c r="D261" s="179"/>
      <c r="E261" s="179"/>
      <c r="F261" s="179"/>
      <c r="G261" s="179"/>
      <c r="H261" s="99">
        <f>((H246-H260)/H246)*100</f>
        <v>62.162640198150335</v>
      </c>
      <c r="I261" s="99">
        <f>((I246-I260)/I246)*100</f>
        <v>62.827459928994635</v>
      </c>
      <c r="J261" s="241"/>
      <c r="K261" s="241"/>
      <c r="L261" s="241"/>
      <c r="M261" s="241"/>
    </row>
    <row r="262" spans="1:13" x14ac:dyDescent="0.25">
      <c r="A262" s="77"/>
      <c r="B262" s="78"/>
      <c r="C262" s="78"/>
      <c r="D262" s="78"/>
      <c r="E262" s="78"/>
      <c r="F262" s="78"/>
      <c r="G262" s="78"/>
      <c r="H262" s="78"/>
      <c r="I262" s="78"/>
      <c r="J262" s="78"/>
      <c r="K262" s="78"/>
      <c r="L262" s="78"/>
      <c r="M262" s="78"/>
    </row>
    <row r="263" spans="1:13" x14ac:dyDescent="0.25">
      <c r="A263" s="77"/>
      <c r="B263" s="78"/>
      <c r="C263" s="78"/>
      <c r="D263" s="78"/>
      <c r="E263" s="78"/>
      <c r="F263" s="78"/>
      <c r="G263" s="78"/>
      <c r="H263" s="78"/>
      <c r="I263" s="78"/>
      <c r="J263" s="78"/>
      <c r="K263" s="78"/>
      <c r="L263" s="78"/>
      <c r="M263" s="78"/>
    </row>
    <row r="264" spans="1:13" x14ac:dyDescent="0.25">
      <c r="A264" s="100" t="s">
        <v>375</v>
      </c>
      <c r="B264" s="78"/>
      <c r="C264" s="78"/>
      <c r="D264" s="78"/>
      <c r="E264" s="78"/>
      <c r="F264" s="78"/>
      <c r="G264" s="78"/>
      <c r="H264" s="78"/>
      <c r="I264" s="78"/>
      <c r="J264" s="78"/>
      <c r="K264" s="78"/>
      <c r="L264" s="78"/>
      <c r="M264" s="78"/>
    </row>
    <row r="265" spans="1:13" x14ac:dyDescent="0.25">
      <c r="A265" s="77"/>
      <c r="B265" s="78"/>
      <c r="C265" s="78"/>
      <c r="D265" s="78"/>
      <c r="E265" s="78"/>
      <c r="F265" s="78"/>
      <c r="G265" s="78"/>
      <c r="H265" s="78"/>
      <c r="I265" s="78"/>
      <c r="J265" s="78"/>
      <c r="K265" s="78"/>
      <c r="L265" s="78"/>
      <c r="M265" s="78"/>
    </row>
    <row r="266" spans="1:13" x14ac:dyDescent="0.25">
      <c r="A266" s="77"/>
      <c r="B266" s="78"/>
      <c r="C266" s="78"/>
      <c r="D266" s="78"/>
      <c r="E266" s="78"/>
      <c r="F266" s="78"/>
      <c r="G266" s="78"/>
      <c r="H266" s="78"/>
      <c r="I266" s="78"/>
      <c r="J266" s="78"/>
      <c r="K266" s="78"/>
      <c r="L266" s="78"/>
      <c r="M266" s="78"/>
    </row>
    <row r="267" spans="1:13" x14ac:dyDescent="0.25">
      <c r="A267" s="77"/>
      <c r="B267" s="78"/>
      <c r="C267" s="78"/>
      <c r="D267" s="78"/>
      <c r="E267" s="78"/>
      <c r="F267" s="78"/>
      <c r="G267" s="78"/>
      <c r="H267" s="78"/>
      <c r="I267" s="78"/>
      <c r="J267" s="78"/>
      <c r="K267" s="78"/>
      <c r="L267" s="78"/>
      <c r="M267" s="78"/>
    </row>
    <row r="268" spans="1:13" x14ac:dyDescent="0.25">
      <c r="A268" s="77"/>
      <c r="B268" s="78"/>
      <c r="C268" s="78"/>
      <c r="D268" s="78"/>
      <c r="E268" s="78"/>
      <c r="F268" s="78"/>
      <c r="G268" s="78"/>
      <c r="H268" s="78"/>
      <c r="I268" s="78"/>
      <c r="J268" s="78"/>
      <c r="K268" s="78"/>
      <c r="L268" s="78"/>
      <c r="M268" s="78"/>
    </row>
    <row r="269" spans="1:13" x14ac:dyDescent="0.25">
      <c r="A269" s="77"/>
      <c r="B269" s="78"/>
      <c r="C269" s="78"/>
      <c r="D269" s="78"/>
      <c r="E269" s="78"/>
      <c r="F269" s="78"/>
      <c r="G269" s="78"/>
      <c r="H269" s="78"/>
      <c r="I269" s="78"/>
      <c r="J269" s="78"/>
      <c r="K269" s="78"/>
      <c r="L269" s="78"/>
      <c r="M269" s="78"/>
    </row>
    <row r="270" spans="1:13" x14ac:dyDescent="0.25">
      <c r="A270" s="77"/>
      <c r="B270" s="78"/>
      <c r="C270" s="78"/>
      <c r="D270" s="78"/>
      <c r="E270" s="78"/>
      <c r="F270" s="78"/>
      <c r="G270" s="78"/>
      <c r="H270" s="78"/>
      <c r="I270" s="78"/>
      <c r="J270" s="78"/>
      <c r="K270" s="78"/>
      <c r="L270" s="78"/>
      <c r="M270" s="78"/>
    </row>
    <row r="271" spans="1:13" x14ac:dyDescent="0.25">
      <c r="A271" s="77"/>
      <c r="B271" s="78"/>
      <c r="C271" s="78"/>
      <c r="D271" s="78"/>
      <c r="E271" s="78"/>
      <c r="F271" s="78"/>
      <c r="G271" s="78"/>
      <c r="H271" s="78"/>
      <c r="I271" s="78"/>
      <c r="J271" s="78"/>
      <c r="K271" s="78"/>
      <c r="L271" s="78"/>
      <c r="M271" s="78"/>
    </row>
    <row r="272" spans="1:13" x14ac:dyDescent="0.25">
      <c r="A272" s="77"/>
      <c r="B272" s="78"/>
      <c r="C272" s="78"/>
      <c r="D272" s="78"/>
      <c r="E272" s="78"/>
      <c r="F272" s="78"/>
      <c r="G272" s="78"/>
      <c r="H272" s="78"/>
      <c r="I272" s="78"/>
      <c r="J272" s="78"/>
      <c r="K272" s="78"/>
      <c r="L272" s="78"/>
      <c r="M272" s="78"/>
    </row>
    <row r="273" spans="1:13" x14ac:dyDescent="0.25">
      <c r="A273" s="190" t="s">
        <v>376</v>
      </c>
      <c r="B273" s="191"/>
      <c r="C273" s="191"/>
      <c r="D273" s="191"/>
      <c r="E273" s="191"/>
      <c r="F273" s="191"/>
      <c r="G273" s="191"/>
      <c r="H273" s="191"/>
      <c r="I273" s="191"/>
      <c r="J273" s="191"/>
      <c r="K273" s="191"/>
      <c r="L273" s="191"/>
      <c r="M273" s="191"/>
    </row>
    <row r="274" spans="1:13" ht="30.75" customHeight="1" x14ac:dyDescent="0.25">
      <c r="A274" s="188" t="s">
        <v>377</v>
      </c>
      <c r="B274" s="189"/>
      <c r="C274" s="189"/>
      <c r="D274" s="189"/>
      <c r="E274" s="189"/>
      <c r="F274" s="189"/>
      <c r="G274" s="189"/>
      <c r="H274" s="189"/>
      <c r="I274" s="189"/>
      <c r="J274" s="189"/>
      <c r="K274" s="189"/>
      <c r="L274" s="189"/>
      <c r="M274" s="189"/>
    </row>
    <row r="275" spans="1:13" x14ac:dyDescent="0.25">
      <c r="A275" s="197" t="s">
        <v>277</v>
      </c>
      <c r="B275" s="215" t="s">
        <v>278</v>
      </c>
      <c r="C275" s="216"/>
      <c r="D275" s="216"/>
      <c r="E275" s="217"/>
      <c r="F275" s="198" t="s">
        <v>279</v>
      </c>
      <c r="G275" s="199"/>
      <c r="H275" s="180"/>
      <c r="I275" s="181"/>
      <c r="J275" s="181"/>
      <c r="K275" s="181"/>
      <c r="L275" s="181"/>
      <c r="M275" s="181"/>
    </row>
    <row r="276" spans="1:13" ht="25.5" x14ac:dyDescent="0.25">
      <c r="A276" s="212"/>
      <c r="B276" s="218"/>
      <c r="C276" s="219"/>
      <c r="D276" s="219"/>
      <c r="E276" s="220"/>
      <c r="F276" s="50" t="s">
        <v>303</v>
      </c>
      <c r="G276" s="50" t="s">
        <v>263</v>
      </c>
      <c r="H276" s="182"/>
      <c r="I276" s="183"/>
      <c r="J276" s="183"/>
      <c r="K276" s="183"/>
      <c r="L276" s="183"/>
      <c r="M276" s="183"/>
    </row>
    <row r="277" spans="1:13" x14ac:dyDescent="0.25">
      <c r="A277" s="57" t="s">
        <v>291</v>
      </c>
      <c r="B277" s="179" t="s">
        <v>378</v>
      </c>
      <c r="C277" s="179"/>
      <c r="D277" s="179"/>
      <c r="E277" s="179"/>
      <c r="F277" s="62">
        <f>'2. Bilans uspjeha'!C130</f>
        <v>81488049</v>
      </c>
      <c r="G277" s="62">
        <f>'2. Bilans uspjeha'!D130</f>
        <v>106495400</v>
      </c>
      <c r="H277" s="182"/>
      <c r="I277" s="183"/>
      <c r="J277" s="183"/>
      <c r="K277" s="183"/>
      <c r="L277" s="183"/>
      <c r="M277" s="183"/>
    </row>
    <row r="278" spans="1:13" x14ac:dyDescent="0.25">
      <c r="A278" s="57" t="s">
        <v>293</v>
      </c>
      <c r="B278" s="179" t="s">
        <v>379</v>
      </c>
      <c r="C278" s="179"/>
      <c r="D278" s="179"/>
      <c r="E278" s="179"/>
      <c r="F278" s="62">
        <f>'2. Bilans uspjeha'!C41</f>
        <v>1402801</v>
      </c>
      <c r="G278" s="62">
        <f>'2. Bilans uspjeha'!D41</f>
        <v>1331569</v>
      </c>
      <c r="H278" s="182"/>
      <c r="I278" s="183"/>
      <c r="J278" s="183"/>
      <c r="K278" s="183"/>
      <c r="L278" s="183"/>
      <c r="M278" s="183"/>
    </row>
    <row r="279" spans="1:13" x14ac:dyDescent="0.25">
      <c r="A279" s="57" t="s">
        <v>294</v>
      </c>
      <c r="B279" s="179" t="s">
        <v>380</v>
      </c>
      <c r="C279" s="179"/>
      <c r="D279" s="179"/>
      <c r="E279" s="179"/>
      <c r="F279" s="62">
        <f>SUM(F277:F278)</f>
        <v>82890850</v>
      </c>
      <c r="G279" s="62">
        <f>SUM(G277:G278)</f>
        <v>107826969</v>
      </c>
      <c r="H279" s="182"/>
      <c r="I279" s="183"/>
      <c r="J279" s="183"/>
      <c r="K279" s="183"/>
      <c r="L279" s="183"/>
      <c r="M279" s="183"/>
    </row>
    <row r="280" spans="1:13" x14ac:dyDescent="0.25">
      <c r="A280" s="57" t="s">
        <v>299</v>
      </c>
      <c r="B280" s="179" t="s">
        <v>381</v>
      </c>
      <c r="C280" s="179"/>
      <c r="D280" s="179"/>
      <c r="E280" s="179"/>
      <c r="F280" s="62">
        <f>'1. Bilans stanja'!E70</f>
        <v>676768063</v>
      </c>
      <c r="G280" s="62">
        <f>'1. Bilans stanja'!F70</f>
        <v>697423175</v>
      </c>
      <c r="H280" s="182"/>
      <c r="I280" s="183"/>
      <c r="J280" s="183"/>
      <c r="K280" s="183"/>
      <c r="L280" s="183"/>
      <c r="M280" s="183"/>
    </row>
    <row r="281" spans="1:13" x14ac:dyDescent="0.25">
      <c r="A281" s="57" t="s">
        <v>317</v>
      </c>
      <c r="B281" s="179" t="s">
        <v>420</v>
      </c>
      <c r="C281" s="179"/>
      <c r="D281" s="179"/>
      <c r="E281" s="179"/>
      <c r="F281" s="101">
        <f>(F279/F280)*100</f>
        <v>12.248043980172273</v>
      </c>
      <c r="G281" s="101">
        <f>(G279/G280)*100</f>
        <v>15.460766556832587</v>
      </c>
      <c r="H281" s="182"/>
      <c r="I281" s="183"/>
      <c r="J281" s="183"/>
      <c r="K281" s="183"/>
      <c r="L281" s="183"/>
      <c r="M281" s="183"/>
    </row>
    <row r="282" spans="1:13" x14ac:dyDescent="0.25">
      <c r="A282" s="57" t="s">
        <v>340</v>
      </c>
      <c r="B282" s="179" t="s">
        <v>382</v>
      </c>
      <c r="C282" s="179"/>
      <c r="D282" s="179"/>
      <c r="E282" s="179"/>
      <c r="F282" s="62">
        <f>'1. Bilans stanja'!E71</f>
        <v>491383755</v>
      </c>
      <c r="G282" s="62">
        <f>'1. Bilans stanja'!F71</f>
        <v>491383755</v>
      </c>
      <c r="H282" s="182"/>
      <c r="I282" s="183"/>
      <c r="J282" s="183"/>
      <c r="K282" s="183"/>
      <c r="L282" s="183"/>
      <c r="M282" s="183"/>
    </row>
    <row r="283" spans="1:13" ht="15" customHeight="1" x14ac:dyDescent="0.25">
      <c r="A283" s="57" t="s">
        <v>342</v>
      </c>
      <c r="B283" s="179" t="s">
        <v>421</v>
      </c>
      <c r="C283" s="179"/>
      <c r="D283" s="179"/>
      <c r="E283" s="179"/>
      <c r="F283" s="101">
        <f>(F277/F282)*100</f>
        <v>16.583382777886094</v>
      </c>
      <c r="G283" s="101">
        <f>(G277/G282)*100</f>
        <v>21.672552036238969</v>
      </c>
      <c r="H283" s="182"/>
      <c r="I283" s="183"/>
      <c r="J283" s="183"/>
      <c r="K283" s="183"/>
      <c r="L283" s="183"/>
      <c r="M283" s="183"/>
    </row>
    <row r="284" spans="1:13" x14ac:dyDescent="0.25">
      <c r="A284" s="57">
        <v>8</v>
      </c>
      <c r="B284" s="179" t="s">
        <v>423</v>
      </c>
      <c r="C284" s="179"/>
      <c r="D284" s="179"/>
      <c r="E284" s="179"/>
      <c r="F284" s="106">
        <v>491383755</v>
      </c>
      <c r="G284" s="106">
        <v>491383755</v>
      </c>
      <c r="H284" s="182"/>
      <c r="I284" s="183"/>
      <c r="J284" s="183"/>
      <c r="K284" s="183"/>
      <c r="L284" s="183"/>
      <c r="M284" s="183"/>
    </row>
    <row r="285" spans="1:13" x14ac:dyDescent="0.25">
      <c r="A285" s="57">
        <v>9</v>
      </c>
      <c r="B285" s="179" t="s">
        <v>424</v>
      </c>
      <c r="C285" s="179"/>
      <c r="D285" s="179"/>
      <c r="E285" s="179"/>
      <c r="F285" s="107">
        <f>F277/F284</f>
        <v>0.16583382777886094</v>
      </c>
      <c r="G285" s="107">
        <f>G277/G284</f>
        <v>0.21672552036238968</v>
      </c>
      <c r="H285" s="182"/>
      <c r="I285" s="183"/>
      <c r="J285" s="183"/>
      <c r="K285" s="183"/>
      <c r="L285" s="183"/>
      <c r="M285" s="183"/>
    </row>
    <row r="286" spans="1:13" x14ac:dyDescent="0.25">
      <c r="A286" s="77"/>
      <c r="B286" s="78"/>
      <c r="C286" s="78"/>
      <c r="D286" s="78"/>
      <c r="E286" s="78"/>
      <c r="F286" s="78"/>
      <c r="G286" s="78"/>
      <c r="H286" s="78"/>
      <c r="I286" s="78"/>
      <c r="J286" s="78"/>
      <c r="K286" s="78"/>
      <c r="L286" s="78"/>
      <c r="M286" s="78"/>
    </row>
    <row r="287" spans="1:13" x14ac:dyDescent="0.25">
      <c r="A287" s="77"/>
      <c r="B287" s="78"/>
      <c r="C287" s="78"/>
      <c r="D287" s="78"/>
      <c r="E287" s="78"/>
      <c r="F287" s="78"/>
      <c r="G287" s="78"/>
      <c r="H287" s="78"/>
      <c r="I287" s="78"/>
      <c r="J287" s="78"/>
      <c r="K287" s="78"/>
      <c r="L287" s="78"/>
      <c r="M287" s="78"/>
    </row>
    <row r="288" spans="1:13" x14ac:dyDescent="0.25">
      <c r="A288" s="77"/>
      <c r="B288" s="78"/>
      <c r="C288" s="78"/>
      <c r="D288" s="78"/>
      <c r="E288" s="78"/>
      <c r="F288" s="78"/>
      <c r="G288" s="78"/>
      <c r="H288" s="78"/>
      <c r="I288" s="78"/>
      <c r="J288" s="78"/>
      <c r="K288" s="78"/>
      <c r="L288" s="78"/>
      <c r="M288" s="78"/>
    </row>
    <row r="289" spans="1:13" x14ac:dyDescent="0.25">
      <c r="A289" s="77"/>
      <c r="B289" s="78"/>
      <c r="C289" s="78"/>
      <c r="D289" s="78"/>
      <c r="E289" s="78"/>
      <c r="F289" s="78"/>
      <c r="G289" s="78"/>
      <c r="H289" s="78"/>
      <c r="I289" s="78"/>
      <c r="J289" s="78"/>
      <c r="K289" s="78"/>
      <c r="L289" s="78"/>
      <c r="M289" s="78"/>
    </row>
    <row r="290" spans="1:13" x14ac:dyDescent="0.25">
      <c r="A290" s="77"/>
      <c r="B290" s="78"/>
      <c r="C290" s="78"/>
      <c r="D290" s="78"/>
      <c r="E290" s="78"/>
      <c r="F290" s="78"/>
      <c r="G290" s="78"/>
      <c r="H290" s="78"/>
      <c r="I290" s="78"/>
      <c r="J290" s="78"/>
      <c r="K290" s="78"/>
      <c r="L290" s="78"/>
      <c r="M290" s="78"/>
    </row>
    <row r="291" spans="1:13" x14ac:dyDescent="0.25">
      <c r="A291" s="77"/>
      <c r="B291" s="78"/>
      <c r="C291" s="78"/>
      <c r="D291" s="78"/>
      <c r="E291" s="78"/>
      <c r="F291" s="78"/>
      <c r="G291" s="78"/>
      <c r="H291" s="78"/>
      <c r="I291" s="78"/>
      <c r="J291" s="78"/>
      <c r="K291" s="78"/>
      <c r="L291" s="78"/>
      <c r="M291" s="78"/>
    </row>
    <row r="292" spans="1:13" x14ac:dyDescent="0.25">
      <c r="A292" s="77"/>
      <c r="B292" s="78"/>
      <c r="C292" s="78"/>
      <c r="D292" s="78"/>
      <c r="E292" s="78"/>
      <c r="F292" s="78"/>
      <c r="G292" s="78"/>
      <c r="H292" s="78"/>
      <c r="I292" s="78"/>
      <c r="J292" s="78"/>
      <c r="K292" s="78"/>
      <c r="L292" s="78"/>
      <c r="M292" s="78"/>
    </row>
    <row r="293" spans="1:13" x14ac:dyDescent="0.25">
      <c r="A293" s="77"/>
      <c r="B293" s="78"/>
      <c r="C293" s="78"/>
      <c r="D293" s="78"/>
      <c r="E293" s="78"/>
      <c r="F293" s="78"/>
      <c r="G293" s="78"/>
      <c r="H293" s="78"/>
      <c r="I293" s="78"/>
      <c r="J293" s="78"/>
      <c r="K293" s="78"/>
      <c r="L293" s="78"/>
      <c r="M293" s="78"/>
    </row>
    <row r="294" spans="1:13" x14ac:dyDescent="0.25">
      <c r="A294" s="77"/>
      <c r="B294" s="78"/>
      <c r="C294" s="78"/>
      <c r="D294" s="78"/>
      <c r="E294" s="78"/>
      <c r="F294" s="78"/>
      <c r="G294" s="78"/>
      <c r="H294" s="78"/>
      <c r="I294" s="78"/>
      <c r="J294" s="78"/>
      <c r="K294" s="78"/>
      <c r="L294" s="78"/>
      <c r="M294" s="78"/>
    </row>
    <row r="295" spans="1:13" x14ac:dyDescent="0.25">
      <c r="A295" s="77"/>
      <c r="B295" s="78"/>
      <c r="C295" s="78"/>
      <c r="D295" s="78"/>
      <c r="E295" s="78"/>
      <c r="F295" s="78"/>
      <c r="G295" s="78"/>
      <c r="H295" s="78"/>
      <c r="I295" s="78"/>
      <c r="J295" s="78"/>
      <c r="K295" s="78"/>
      <c r="L295" s="78"/>
      <c r="M295" s="78"/>
    </row>
    <row r="296" spans="1:13" x14ac:dyDescent="0.25">
      <c r="A296" s="77"/>
      <c r="B296" s="78"/>
      <c r="C296" s="78"/>
      <c r="D296" s="78"/>
      <c r="E296" s="78"/>
      <c r="F296" s="78"/>
      <c r="G296" s="78"/>
      <c r="H296" s="78"/>
      <c r="I296" s="78"/>
      <c r="J296" s="78"/>
      <c r="K296" s="78"/>
      <c r="L296" s="78"/>
      <c r="M296" s="78"/>
    </row>
    <row r="297" spans="1:13" x14ac:dyDescent="0.25">
      <c r="A297" s="77"/>
      <c r="B297" s="78"/>
      <c r="C297" s="78"/>
      <c r="D297" s="78"/>
      <c r="E297" s="78"/>
      <c r="F297" s="78"/>
      <c r="G297" s="78"/>
      <c r="H297" s="78"/>
      <c r="I297" s="78"/>
      <c r="J297" s="78"/>
      <c r="K297" s="78"/>
      <c r="L297" s="78"/>
      <c r="M297" s="78"/>
    </row>
    <row r="298" spans="1:13" x14ac:dyDescent="0.25">
      <c r="A298" s="77"/>
      <c r="B298" s="78"/>
      <c r="C298" s="78"/>
      <c r="D298" s="78"/>
      <c r="E298" s="78"/>
      <c r="F298" s="78"/>
      <c r="G298" s="78"/>
      <c r="H298" s="78"/>
      <c r="I298" s="78"/>
      <c r="J298" s="78"/>
      <c r="K298" s="78"/>
      <c r="L298" s="78"/>
      <c r="M298" s="78"/>
    </row>
    <row r="299" spans="1:13" x14ac:dyDescent="0.25">
      <c r="A299" s="77"/>
      <c r="B299" s="78"/>
      <c r="C299" s="78"/>
      <c r="D299" s="78"/>
      <c r="E299" s="78"/>
      <c r="F299" s="78"/>
      <c r="G299" s="78"/>
      <c r="H299" s="78"/>
      <c r="I299" s="78"/>
      <c r="J299" s="78"/>
      <c r="K299" s="78"/>
      <c r="L299" s="78"/>
      <c r="M299" s="78"/>
    </row>
    <row r="300" spans="1:13" x14ac:dyDescent="0.25">
      <c r="A300" s="77"/>
      <c r="B300" s="78"/>
      <c r="C300" s="78"/>
      <c r="D300" s="78"/>
      <c r="E300" s="78"/>
      <c r="F300" s="78"/>
      <c r="G300" s="78"/>
      <c r="H300" s="78"/>
      <c r="I300" s="78"/>
      <c r="J300" s="78"/>
      <c r="K300" s="78"/>
      <c r="L300" s="78"/>
      <c r="M300" s="78"/>
    </row>
    <row r="301" spans="1:13" x14ac:dyDescent="0.25">
      <c r="A301" s="77"/>
      <c r="B301" s="78"/>
      <c r="C301" s="78"/>
      <c r="D301" s="78"/>
      <c r="E301" s="78"/>
      <c r="F301" s="78"/>
      <c r="G301" s="78"/>
      <c r="H301" s="78"/>
      <c r="I301" s="78"/>
      <c r="J301" s="78"/>
      <c r="K301" s="78"/>
      <c r="L301" s="78"/>
      <c r="M301" s="78"/>
    </row>
    <row r="302" spans="1:13" x14ac:dyDescent="0.25">
      <c r="A302" s="77"/>
      <c r="B302" s="78"/>
      <c r="C302" s="78"/>
      <c r="D302" s="78"/>
      <c r="E302" s="78"/>
      <c r="F302" s="78"/>
      <c r="G302" s="78"/>
      <c r="H302" s="78"/>
      <c r="I302" s="78"/>
      <c r="J302" s="78"/>
      <c r="K302" s="78"/>
      <c r="L302" s="78"/>
      <c r="M302" s="78"/>
    </row>
    <row r="303" spans="1:13" ht="15.75" thickBot="1" x14ac:dyDescent="0.3">
      <c r="A303" s="102"/>
      <c r="B303" s="103"/>
      <c r="C303" s="103"/>
      <c r="D303" s="103"/>
      <c r="E303" s="103"/>
      <c r="F303" s="103"/>
      <c r="G303" s="103"/>
      <c r="H303" s="103"/>
      <c r="I303" s="103"/>
      <c r="J303" s="103"/>
      <c r="K303" s="103"/>
      <c r="L303" s="103"/>
      <c r="M303" s="103"/>
    </row>
  </sheetData>
  <mergeCells count="205">
    <mergeCell ref="B18:E18"/>
    <mergeCell ref="H7:M18"/>
    <mergeCell ref="F187:G187"/>
    <mergeCell ref="F188:G188"/>
    <mergeCell ref="F189:G189"/>
    <mergeCell ref="F190:G190"/>
    <mergeCell ref="F191:G191"/>
    <mergeCell ref="H187:I187"/>
    <mergeCell ref="H188:I188"/>
    <mergeCell ref="H189:I189"/>
    <mergeCell ref="H190:I190"/>
    <mergeCell ref="H191:I191"/>
    <mergeCell ref="J185:M193"/>
    <mergeCell ref="B187:E187"/>
    <mergeCell ref="B188:E188"/>
    <mergeCell ref="B189:E189"/>
    <mergeCell ref="B190:E190"/>
    <mergeCell ref="B191:E191"/>
    <mergeCell ref="B123:E123"/>
    <mergeCell ref="B124:E124"/>
    <mergeCell ref="B125:E125"/>
    <mergeCell ref="A150:M150"/>
    <mergeCell ref="A151:M151"/>
    <mergeCell ref="J120:M125"/>
    <mergeCell ref="B282:E282"/>
    <mergeCell ref="B283:E283"/>
    <mergeCell ref="B277:E277"/>
    <mergeCell ref="B278:E278"/>
    <mergeCell ref="B279:E279"/>
    <mergeCell ref="B280:E280"/>
    <mergeCell ref="B281:E281"/>
    <mergeCell ref="A275:A276"/>
    <mergeCell ref="F275:G275"/>
    <mergeCell ref="B275:E276"/>
    <mergeCell ref="A253:A256"/>
    <mergeCell ref="J244:M261"/>
    <mergeCell ref="A273:M273"/>
    <mergeCell ref="A274:M274"/>
    <mergeCell ref="H244:I244"/>
    <mergeCell ref="B257:G257"/>
    <mergeCell ref="B258:G258"/>
    <mergeCell ref="B259:G259"/>
    <mergeCell ref="B260:G260"/>
    <mergeCell ref="B261:G261"/>
    <mergeCell ref="B252:G252"/>
    <mergeCell ref="B253:G253"/>
    <mergeCell ref="B254:G254"/>
    <mergeCell ref="B255:G255"/>
    <mergeCell ref="B256:G256"/>
    <mergeCell ref="B247:G247"/>
    <mergeCell ref="B248:G248"/>
    <mergeCell ref="B249:G249"/>
    <mergeCell ref="B250:G250"/>
    <mergeCell ref="B251:G251"/>
    <mergeCell ref="A243:M243"/>
    <mergeCell ref="A244:A245"/>
    <mergeCell ref="B244:G245"/>
    <mergeCell ref="B246:G246"/>
    <mergeCell ref="B232:E232"/>
    <mergeCell ref="B233:E233"/>
    <mergeCell ref="B234:E234"/>
    <mergeCell ref="J211:M234"/>
    <mergeCell ref="A242:M242"/>
    <mergeCell ref="B226:E226"/>
    <mergeCell ref="B227:E227"/>
    <mergeCell ref="B228:E228"/>
    <mergeCell ref="B229:E229"/>
    <mergeCell ref="B230:E230"/>
    <mergeCell ref="B219:E219"/>
    <mergeCell ref="B220:E220"/>
    <mergeCell ref="B221:E221"/>
    <mergeCell ref="B223:E223"/>
    <mergeCell ref="B224:E224"/>
    <mergeCell ref="B214:E214"/>
    <mergeCell ref="B215:E215"/>
    <mergeCell ref="B216:E216"/>
    <mergeCell ref="B217:E217"/>
    <mergeCell ref="B218:E218"/>
    <mergeCell ref="B231:E231"/>
    <mergeCell ref="B225:E225"/>
    <mergeCell ref="A211:A213"/>
    <mergeCell ref="B211:E213"/>
    <mergeCell ref="F211:I211"/>
    <mergeCell ref="F212:G212"/>
    <mergeCell ref="H212:I212"/>
    <mergeCell ref="B192:E192"/>
    <mergeCell ref="B193:E193"/>
    <mergeCell ref="F192:G192"/>
    <mergeCell ref="F193:G193"/>
    <mergeCell ref="H192:I192"/>
    <mergeCell ref="H193:I193"/>
    <mergeCell ref="A209:M209"/>
    <mergeCell ref="A210:M210"/>
    <mergeCell ref="B222:E222"/>
    <mergeCell ref="A185:A186"/>
    <mergeCell ref="B185:E186"/>
    <mergeCell ref="F185:I185"/>
    <mergeCell ref="F186:G186"/>
    <mergeCell ref="H186:I186"/>
    <mergeCell ref="H152:M161"/>
    <mergeCell ref="A181:M181"/>
    <mergeCell ref="A182:M182"/>
    <mergeCell ref="A183:M183"/>
    <mergeCell ref="A184:M184"/>
    <mergeCell ref="B156:E156"/>
    <mergeCell ref="B157:E157"/>
    <mergeCell ref="B159:E159"/>
    <mergeCell ref="B160:E160"/>
    <mergeCell ref="B161:E161"/>
    <mergeCell ref="B158:E158"/>
    <mergeCell ref="A152:A153"/>
    <mergeCell ref="B152:E153"/>
    <mergeCell ref="F152:G152"/>
    <mergeCell ref="B154:E154"/>
    <mergeCell ref="B155:E155"/>
    <mergeCell ref="A118:M118"/>
    <mergeCell ref="A119:M119"/>
    <mergeCell ref="A120:A122"/>
    <mergeCell ref="B120:E122"/>
    <mergeCell ref="F120:I120"/>
    <mergeCell ref="F121:G121"/>
    <mergeCell ref="H121:I121"/>
    <mergeCell ref="B97:E97"/>
    <mergeCell ref="B98:E98"/>
    <mergeCell ref="B99:E99"/>
    <mergeCell ref="B100:E100"/>
    <mergeCell ref="B101:E101"/>
    <mergeCell ref="A91:M91"/>
    <mergeCell ref="A92:M92"/>
    <mergeCell ref="A93:M93"/>
    <mergeCell ref="A94:A96"/>
    <mergeCell ref="B94:E96"/>
    <mergeCell ref="F94:I94"/>
    <mergeCell ref="F95:G95"/>
    <mergeCell ref="H95:I95"/>
    <mergeCell ref="J94:M101"/>
    <mergeCell ref="A59:M59"/>
    <mergeCell ref="B35:E35"/>
    <mergeCell ref="B73:E73"/>
    <mergeCell ref="B74:E74"/>
    <mergeCell ref="B75:E75"/>
    <mergeCell ref="B76:E76"/>
    <mergeCell ref="A90:M90"/>
    <mergeCell ref="J70:M76"/>
    <mergeCell ref="F70:I70"/>
    <mergeCell ref="H71:I71"/>
    <mergeCell ref="F71:G71"/>
    <mergeCell ref="B70:E72"/>
    <mergeCell ref="A70:A72"/>
    <mergeCell ref="B64:E64"/>
    <mergeCell ref="B65:E65"/>
    <mergeCell ref="H61:M65"/>
    <mergeCell ref="A67:M69"/>
    <mergeCell ref="A60:M60"/>
    <mergeCell ref="A61:A62"/>
    <mergeCell ref="B61:E62"/>
    <mergeCell ref="F61:G61"/>
    <mergeCell ref="B63:E63"/>
    <mergeCell ref="F26:F27"/>
    <mergeCell ref="G26:G27"/>
    <mergeCell ref="A28:M28"/>
    <mergeCell ref="A29:M29"/>
    <mergeCell ref="H30:M41"/>
    <mergeCell ref="A30:A31"/>
    <mergeCell ref="B30:E31"/>
    <mergeCell ref="F30:G30"/>
    <mergeCell ref="H21:M27"/>
    <mergeCell ref="B23:E23"/>
    <mergeCell ref="B24:E24"/>
    <mergeCell ref="B25:E25"/>
    <mergeCell ref="B21:E22"/>
    <mergeCell ref="F21:G21"/>
    <mergeCell ref="B36:E36"/>
    <mergeCell ref="B37:E37"/>
    <mergeCell ref="B38:E38"/>
    <mergeCell ref="B39:E39"/>
    <mergeCell ref="B40:E40"/>
    <mergeCell ref="B32:E32"/>
    <mergeCell ref="B33:E33"/>
    <mergeCell ref="B41:E41"/>
    <mergeCell ref="B34:E34"/>
    <mergeCell ref="B284:E284"/>
    <mergeCell ref="B285:E285"/>
    <mergeCell ref="H275:M285"/>
    <mergeCell ref="A1:M1"/>
    <mergeCell ref="A2:M2"/>
    <mergeCell ref="A3:M3"/>
    <mergeCell ref="A4:M4"/>
    <mergeCell ref="A5:M5"/>
    <mergeCell ref="B17:E17"/>
    <mergeCell ref="B9:E9"/>
    <mergeCell ref="B11:E11"/>
    <mergeCell ref="B12:E12"/>
    <mergeCell ref="B14:E14"/>
    <mergeCell ref="A7:A8"/>
    <mergeCell ref="F7:G7"/>
    <mergeCell ref="B7:E8"/>
    <mergeCell ref="B10:E10"/>
    <mergeCell ref="B15:E15"/>
    <mergeCell ref="B16:E16"/>
    <mergeCell ref="B13:E13"/>
    <mergeCell ref="A20:M20"/>
    <mergeCell ref="A21:A22"/>
    <mergeCell ref="B26:E27"/>
    <mergeCell ref="A26:A27"/>
  </mergeCells>
  <hyperlinks>
    <hyperlink ref="A264" location="_ftnref1" display="_ftnref1"/>
  </hyperlinks>
  <pageMargins left="0.25" right="0.25" top="0.75" bottom="0.75" header="0.3" footer="0.3"/>
  <pageSetup paperSize="9" orientation="landscape" horizontalDpi="0" verticalDpi="0" r:id="rId1"/>
  <headerFooter>
    <oddFooter>&amp;C&amp;"-,Italic"Analiza finansijskih izvještaja&amp;R&amp;P</oddFooter>
  </headerFooter>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4"/>
  <sheetViews>
    <sheetView topLeftCell="A10" workbookViewId="0">
      <selection activeCell="R11" sqref="R11"/>
    </sheetView>
  </sheetViews>
  <sheetFormatPr defaultRowHeight="15" x14ac:dyDescent="0.25"/>
  <cols>
    <col min="6" max="6" width="11.28515625" customWidth="1"/>
    <col min="7" max="7" width="10.42578125" customWidth="1"/>
    <col min="8" max="8" width="11" customWidth="1"/>
    <col min="9" max="9" width="10.5703125" customWidth="1"/>
    <col min="14" max="14" width="17" customWidth="1"/>
  </cols>
  <sheetData>
    <row r="1" spans="1:14" x14ac:dyDescent="0.25">
      <c r="A1" s="254" t="s">
        <v>384</v>
      </c>
      <c r="B1" s="255"/>
      <c r="C1" s="255"/>
      <c r="D1" s="255"/>
      <c r="E1" s="255"/>
      <c r="F1" s="255"/>
      <c r="G1" s="255"/>
      <c r="H1" s="255"/>
      <c r="I1" s="255"/>
      <c r="J1" s="255"/>
      <c r="K1" s="255"/>
      <c r="L1" s="255"/>
      <c r="M1" s="255"/>
      <c r="N1" s="256"/>
    </row>
    <row r="2" spans="1:14" ht="39" customHeight="1" x14ac:dyDescent="0.25">
      <c r="A2" s="352" t="s">
        <v>479</v>
      </c>
      <c r="B2" s="350"/>
      <c r="C2" s="350"/>
      <c r="D2" s="350"/>
      <c r="E2" s="350"/>
      <c r="F2" s="350"/>
      <c r="G2" s="350"/>
      <c r="H2" s="350"/>
      <c r="I2" s="350"/>
      <c r="J2" s="350"/>
      <c r="K2" s="350"/>
      <c r="L2" s="350"/>
      <c r="M2" s="350"/>
      <c r="N2" s="351"/>
    </row>
    <row r="3" spans="1:14" s="2" customFormat="1" ht="23.25" customHeight="1" x14ac:dyDescent="0.25">
      <c r="A3" s="257" t="s">
        <v>385</v>
      </c>
      <c r="B3" s="258"/>
      <c r="C3" s="258"/>
      <c r="D3" s="258"/>
      <c r="E3" s="258"/>
      <c r="F3" s="258"/>
      <c r="G3" s="258"/>
      <c r="H3" s="258"/>
      <c r="I3" s="258"/>
      <c r="J3" s="258"/>
      <c r="K3" s="258"/>
      <c r="L3" s="258"/>
      <c r="M3" s="258"/>
      <c r="N3" s="259"/>
    </row>
    <row r="4" spans="1:14" s="118" customFormat="1" ht="100.5" customHeight="1" x14ac:dyDescent="0.25">
      <c r="A4" s="260" t="s">
        <v>480</v>
      </c>
      <c r="B4" s="261"/>
      <c r="C4" s="261"/>
      <c r="D4" s="261"/>
      <c r="E4" s="261"/>
      <c r="F4" s="261"/>
      <c r="G4" s="261"/>
      <c r="H4" s="261"/>
      <c r="I4" s="261"/>
      <c r="J4" s="261"/>
      <c r="K4" s="261"/>
      <c r="L4" s="261"/>
      <c r="M4" s="261"/>
      <c r="N4" s="262"/>
    </row>
    <row r="5" spans="1:14" x14ac:dyDescent="0.25">
      <c r="A5" s="197" t="s">
        <v>277</v>
      </c>
      <c r="B5" s="200" t="s">
        <v>270</v>
      </c>
      <c r="C5" s="200"/>
      <c r="D5" s="200"/>
      <c r="E5" s="200"/>
      <c r="F5" s="200"/>
      <c r="G5" s="200"/>
      <c r="H5" s="200" t="s">
        <v>279</v>
      </c>
      <c r="I5" s="200"/>
      <c r="J5" s="308" t="s">
        <v>466</v>
      </c>
      <c r="K5" s="309"/>
      <c r="L5" s="309"/>
      <c r="M5" s="309"/>
      <c r="N5" s="310"/>
    </row>
    <row r="6" spans="1:14" ht="26.25" x14ac:dyDescent="0.25">
      <c r="A6" s="197"/>
      <c r="B6" s="200"/>
      <c r="C6" s="200"/>
      <c r="D6" s="200"/>
      <c r="E6" s="200"/>
      <c r="F6" s="200"/>
      <c r="G6" s="200"/>
      <c r="H6" s="58" t="s">
        <v>302</v>
      </c>
      <c r="I6" s="41" t="s">
        <v>263</v>
      </c>
      <c r="J6" s="311"/>
      <c r="K6" s="312"/>
      <c r="L6" s="312"/>
      <c r="M6" s="312"/>
      <c r="N6" s="313"/>
    </row>
    <row r="7" spans="1:14" x14ac:dyDescent="0.25">
      <c r="A7" s="57" t="s">
        <v>291</v>
      </c>
      <c r="B7" s="179" t="s">
        <v>386</v>
      </c>
      <c r="C7" s="179"/>
      <c r="D7" s="179"/>
      <c r="E7" s="179"/>
      <c r="F7" s="179"/>
      <c r="G7" s="179"/>
      <c r="H7" s="62">
        <f>'1. Bilans stanja'!E67</f>
        <v>860172066</v>
      </c>
      <c r="I7" s="62">
        <f>'1. Bilans stanja'!F67</f>
        <v>859512496</v>
      </c>
      <c r="J7" s="311"/>
      <c r="K7" s="312"/>
      <c r="L7" s="312"/>
      <c r="M7" s="312"/>
      <c r="N7" s="313"/>
    </row>
    <row r="8" spans="1:14" x14ac:dyDescent="0.25">
      <c r="A8" s="57" t="s">
        <v>293</v>
      </c>
      <c r="B8" s="179" t="s">
        <v>387</v>
      </c>
      <c r="C8" s="179"/>
      <c r="D8" s="179"/>
      <c r="E8" s="179"/>
      <c r="F8" s="179"/>
      <c r="G8" s="179"/>
      <c r="H8" s="62">
        <f>('1. Bilans stanja'!E70+'1. Bilans stanja'!E95+'1. Bilans stanja'!E105)</f>
        <v>714391838</v>
      </c>
      <c r="I8" s="62">
        <f>('1. Bilans stanja'!F70+'1. Bilans stanja'!F95+'1. Bilans stanja'!F105)</f>
        <v>725505844</v>
      </c>
      <c r="J8" s="311"/>
      <c r="K8" s="312"/>
      <c r="L8" s="312"/>
      <c r="M8" s="312"/>
      <c r="N8" s="313"/>
    </row>
    <row r="9" spans="1:14" x14ac:dyDescent="0.25">
      <c r="A9" s="57" t="s">
        <v>294</v>
      </c>
      <c r="B9" s="179" t="s">
        <v>310</v>
      </c>
      <c r="C9" s="179"/>
      <c r="D9" s="179"/>
      <c r="E9" s="179"/>
      <c r="F9" s="179"/>
      <c r="G9" s="179"/>
      <c r="H9" s="62">
        <f>'1. Bilans stanja'!E4</f>
        <v>700915912</v>
      </c>
      <c r="I9" s="62">
        <f>'1. Bilans stanja'!F4</f>
        <v>680947378</v>
      </c>
      <c r="J9" s="311"/>
      <c r="K9" s="312"/>
      <c r="L9" s="312"/>
      <c r="M9" s="312"/>
      <c r="N9" s="313"/>
    </row>
    <row r="10" spans="1:14" x14ac:dyDescent="0.25">
      <c r="A10" s="57" t="s">
        <v>299</v>
      </c>
      <c r="B10" s="179" t="s">
        <v>388</v>
      </c>
      <c r="C10" s="179"/>
      <c r="D10" s="179"/>
      <c r="E10" s="179"/>
      <c r="F10" s="179"/>
      <c r="G10" s="179"/>
      <c r="H10" s="62">
        <f>H8-H9</f>
        <v>13475926</v>
      </c>
      <c r="I10" s="62">
        <f>I8-I9</f>
        <v>44558466</v>
      </c>
      <c r="J10" s="311"/>
      <c r="K10" s="312"/>
      <c r="L10" s="312"/>
      <c r="M10" s="312"/>
      <c r="N10" s="313"/>
    </row>
    <row r="11" spans="1:14" x14ac:dyDescent="0.25">
      <c r="A11" s="112" t="s">
        <v>317</v>
      </c>
      <c r="B11" s="253" t="s">
        <v>389</v>
      </c>
      <c r="C11" s="253"/>
      <c r="D11" s="253"/>
      <c r="E11" s="253"/>
      <c r="F11" s="253"/>
      <c r="G11" s="253"/>
      <c r="H11" s="104">
        <f>H10/H7</f>
        <v>1.5666546883655718E-2</v>
      </c>
      <c r="I11" s="104">
        <f>I10/I7</f>
        <v>5.1841556937643404E-2</v>
      </c>
      <c r="J11" s="311"/>
      <c r="K11" s="312"/>
      <c r="L11" s="312"/>
      <c r="M11" s="312"/>
      <c r="N11" s="313"/>
    </row>
    <row r="12" spans="1:14" x14ac:dyDescent="0.25">
      <c r="A12" s="57" t="s">
        <v>340</v>
      </c>
      <c r="B12" s="179" t="s">
        <v>390</v>
      </c>
      <c r="C12" s="179"/>
      <c r="D12" s="179"/>
      <c r="E12" s="179"/>
      <c r="F12" s="179"/>
      <c r="G12" s="179"/>
      <c r="H12" s="62">
        <f>'1. Bilans stanja'!E87</f>
        <v>38452694</v>
      </c>
      <c r="I12" s="62">
        <f>'1. Bilans stanja'!F87</f>
        <v>59199703</v>
      </c>
      <c r="J12" s="311"/>
      <c r="K12" s="312"/>
      <c r="L12" s="312"/>
      <c r="M12" s="312"/>
      <c r="N12" s="313"/>
    </row>
    <row r="13" spans="1:14" x14ac:dyDescent="0.25">
      <c r="A13" s="112" t="s">
        <v>342</v>
      </c>
      <c r="B13" s="253" t="s">
        <v>391</v>
      </c>
      <c r="C13" s="253"/>
      <c r="D13" s="253"/>
      <c r="E13" s="253"/>
      <c r="F13" s="253"/>
      <c r="G13" s="253"/>
      <c r="H13" s="104">
        <f>H12/H7</f>
        <v>4.4703490754836948E-2</v>
      </c>
      <c r="I13" s="104">
        <f>I12/I7</f>
        <v>6.8875907302690331E-2</v>
      </c>
      <c r="J13" s="311"/>
      <c r="K13" s="312"/>
      <c r="L13" s="312"/>
      <c r="M13" s="312"/>
      <c r="N13" s="313"/>
    </row>
    <row r="14" spans="1:14" x14ac:dyDescent="0.25">
      <c r="A14" s="57" t="s">
        <v>344</v>
      </c>
      <c r="B14" s="179" t="s">
        <v>392</v>
      </c>
      <c r="C14" s="179"/>
      <c r="D14" s="179"/>
      <c r="E14" s="179"/>
      <c r="F14" s="179"/>
      <c r="G14" s="179"/>
      <c r="H14" s="62">
        <f>('2. Bilans uspjeha'!C104-'2. Bilans uspjeha'!C19-'2. Bilans uspjeha'!C60)</f>
        <v>92127082</v>
      </c>
      <c r="I14" s="62">
        <f>('2. Bilans uspjeha'!D104-'2. Bilans uspjeha'!D19-'2. Bilans uspjeha'!D60)</f>
        <v>119756367</v>
      </c>
      <c r="J14" s="311"/>
      <c r="K14" s="312"/>
      <c r="L14" s="312"/>
      <c r="M14" s="312"/>
      <c r="N14" s="313"/>
    </row>
    <row r="15" spans="1:14" x14ac:dyDescent="0.25">
      <c r="A15" s="112" t="s">
        <v>345</v>
      </c>
      <c r="B15" s="253" t="s">
        <v>393</v>
      </c>
      <c r="C15" s="253"/>
      <c r="D15" s="253"/>
      <c r="E15" s="253"/>
      <c r="F15" s="253"/>
      <c r="G15" s="253"/>
      <c r="H15" s="105">
        <f>H14/H7</f>
        <v>0.1071030851169259</v>
      </c>
      <c r="I15" s="105">
        <f>I14/I7</f>
        <v>0.13933057117531425</v>
      </c>
      <c r="J15" s="311"/>
      <c r="K15" s="312"/>
      <c r="L15" s="312"/>
      <c r="M15" s="312"/>
      <c r="N15" s="313"/>
    </row>
    <row r="16" spans="1:14" x14ac:dyDescent="0.25">
      <c r="A16" s="57" t="s">
        <v>346</v>
      </c>
      <c r="B16" s="179" t="s">
        <v>297</v>
      </c>
      <c r="C16" s="179"/>
      <c r="D16" s="179"/>
      <c r="E16" s="179"/>
      <c r="F16" s="179"/>
      <c r="G16" s="179"/>
      <c r="H16" s="62">
        <f>'1. Bilans stanja'!E70</f>
        <v>676768063</v>
      </c>
      <c r="I16" s="62">
        <f>'1. Bilans stanja'!F70</f>
        <v>697423175</v>
      </c>
      <c r="J16" s="311"/>
      <c r="K16" s="312"/>
      <c r="L16" s="312"/>
      <c r="M16" s="312"/>
      <c r="N16" s="313"/>
    </row>
    <row r="17" spans="1:14" x14ac:dyDescent="0.25">
      <c r="A17" s="57" t="s">
        <v>347</v>
      </c>
      <c r="B17" s="179" t="s">
        <v>394</v>
      </c>
      <c r="C17" s="179"/>
      <c r="D17" s="179"/>
      <c r="E17" s="179"/>
      <c r="F17" s="179"/>
      <c r="G17" s="179"/>
      <c r="H17" s="62">
        <f>'1. Bilans stanja'!E104</f>
        <v>176830459</v>
      </c>
      <c r="I17" s="62">
        <f>'1. Bilans stanja'!F104</f>
        <v>154842649</v>
      </c>
      <c r="J17" s="311"/>
      <c r="K17" s="312"/>
      <c r="L17" s="312"/>
      <c r="M17" s="312"/>
      <c r="N17" s="313"/>
    </row>
    <row r="18" spans="1:14" x14ac:dyDescent="0.25">
      <c r="A18" s="112" t="s">
        <v>349</v>
      </c>
      <c r="B18" s="253" t="s">
        <v>395</v>
      </c>
      <c r="C18" s="253"/>
      <c r="D18" s="253"/>
      <c r="E18" s="253"/>
      <c r="F18" s="253"/>
      <c r="G18" s="253"/>
      <c r="H18" s="105">
        <f>H16/H17</f>
        <v>3.8272143092723634</v>
      </c>
      <c r="I18" s="105">
        <f>I16/I17</f>
        <v>4.5040767482607453</v>
      </c>
      <c r="J18" s="311"/>
      <c r="K18" s="312"/>
      <c r="L18" s="312"/>
      <c r="M18" s="312"/>
      <c r="N18" s="313"/>
    </row>
    <row r="19" spans="1:14" x14ac:dyDescent="0.25">
      <c r="A19" s="57" t="s">
        <v>350</v>
      </c>
      <c r="B19" s="179" t="s">
        <v>396</v>
      </c>
      <c r="C19" s="179"/>
      <c r="D19" s="179"/>
      <c r="E19" s="179"/>
      <c r="F19" s="179"/>
      <c r="G19" s="179"/>
      <c r="H19" s="62">
        <f>'2. Bilans uspjeha'!C5+'2. Bilans uspjeha'!C9</f>
        <v>453455443</v>
      </c>
      <c r="I19" s="62">
        <f>'2. Bilans uspjeha'!D5+'2. Bilans uspjeha'!D9</f>
        <v>477053860</v>
      </c>
      <c r="J19" s="311"/>
      <c r="K19" s="312"/>
      <c r="L19" s="312"/>
      <c r="M19" s="312"/>
      <c r="N19" s="313"/>
    </row>
    <row r="20" spans="1:14" x14ac:dyDescent="0.25">
      <c r="A20" s="112" t="s">
        <v>397</v>
      </c>
      <c r="B20" s="253" t="s">
        <v>398</v>
      </c>
      <c r="C20" s="253"/>
      <c r="D20" s="253"/>
      <c r="E20" s="253"/>
      <c r="F20" s="253"/>
      <c r="G20" s="253"/>
      <c r="H20" s="105">
        <f>H19/H7</f>
        <v>0.52716829681376798</v>
      </c>
      <c r="I20" s="105">
        <f>I19/I7</f>
        <v>0.55502841694578453</v>
      </c>
      <c r="J20" s="311"/>
      <c r="K20" s="312"/>
      <c r="L20" s="312"/>
      <c r="M20" s="312"/>
      <c r="N20" s="313"/>
    </row>
    <row r="21" spans="1:14" x14ac:dyDescent="0.25">
      <c r="A21" s="113"/>
      <c r="B21" s="263" t="s">
        <v>425</v>
      </c>
      <c r="C21" s="263"/>
      <c r="D21" s="263"/>
      <c r="E21" s="263"/>
      <c r="F21" s="263"/>
      <c r="G21" s="263"/>
      <c r="H21" s="108">
        <f>(1.2*H11)+(1.4*H13)+(3.3*H15)+(0.6*H18)+(1*H20)</f>
        <v>3.2583218065802</v>
      </c>
      <c r="I21" s="108">
        <f>(1.2*I11)+(1.4*I13)+(3.3*I15)+(0.6*I18)+(1*I20)</f>
        <v>3.8759014893297072</v>
      </c>
      <c r="J21" s="314"/>
      <c r="K21" s="315"/>
      <c r="L21" s="315"/>
      <c r="M21" s="315"/>
      <c r="N21" s="316"/>
    </row>
    <row r="22" spans="1:14" x14ac:dyDescent="0.25">
      <c r="A22" s="54"/>
      <c r="B22" s="55"/>
      <c r="C22" s="55"/>
      <c r="D22" s="55"/>
      <c r="E22" s="55"/>
      <c r="F22" s="55"/>
      <c r="G22" s="55"/>
      <c r="H22" s="55"/>
      <c r="I22" s="55"/>
      <c r="J22" s="55"/>
      <c r="K22" s="55"/>
      <c r="L22" s="55"/>
      <c r="M22" s="55"/>
      <c r="N22" s="114"/>
    </row>
    <row r="23" spans="1:14" x14ac:dyDescent="0.25">
      <c r="A23" s="54"/>
      <c r="B23" s="55"/>
      <c r="C23" s="55"/>
      <c r="D23" s="55"/>
      <c r="E23" s="55"/>
      <c r="F23" s="55"/>
      <c r="G23" s="55"/>
      <c r="H23" s="55"/>
      <c r="I23" s="55"/>
      <c r="J23" s="55"/>
      <c r="K23" s="55"/>
      <c r="L23" s="55"/>
      <c r="M23" s="55"/>
      <c r="N23" s="114"/>
    </row>
    <row r="24" spans="1:14" ht="15.75" thickBot="1" x14ac:dyDescent="0.3">
      <c r="A24" s="115"/>
      <c r="B24" s="116"/>
      <c r="C24" s="116"/>
      <c r="D24" s="116"/>
      <c r="E24" s="116"/>
      <c r="F24" s="116"/>
      <c r="G24" s="116"/>
      <c r="H24" s="116"/>
      <c r="I24" s="116"/>
      <c r="J24" s="116"/>
      <c r="K24" s="116"/>
      <c r="L24" s="116"/>
      <c r="M24" s="116"/>
      <c r="N24" s="117"/>
    </row>
  </sheetData>
  <mergeCells count="23">
    <mergeCell ref="B19:G19"/>
    <mergeCell ref="B20:G20"/>
    <mergeCell ref="B21:G21"/>
    <mergeCell ref="J5:N21"/>
    <mergeCell ref="B5:G6"/>
    <mergeCell ref="B7:G7"/>
    <mergeCell ref="B8:G8"/>
    <mergeCell ref="B9:G9"/>
    <mergeCell ref="B15:G15"/>
    <mergeCell ref="B16:G16"/>
    <mergeCell ref="B17:G17"/>
    <mergeCell ref="B10:G10"/>
    <mergeCell ref="B11:G11"/>
    <mergeCell ref="B12:G12"/>
    <mergeCell ref="B13:G13"/>
    <mergeCell ref="B14:G14"/>
    <mergeCell ref="B18:G18"/>
    <mergeCell ref="A2:N2"/>
    <mergeCell ref="A1:N1"/>
    <mergeCell ref="A3:N3"/>
    <mergeCell ref="A4:N4"/>
    <mergeCell ref="A5:A6"/>
    <mergeCell ref="H5:I5"/>
  </mergeCells>
  <pageMargins left="0.25" right="0.25" top="0.75" bottom="0.75" header="0.3" footer="0.3"/>
  <pageSetup paperSize="9" orientation="landscape" horizontalDpi="0"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9"/>
  <sheetViews>
    <sheetView tabSelected="1" topLeftCell="A46" zoomScaleNormal="100" workbookViewId="0">
      <selection activeCell="N13" sqref="N13"/>
    </sheetView>
  </sheetViews>
  <sheetFormatPr defaultRowHeight="15" customHeight="1" x14ac:dyDescent="0.25"/>
  <cols>
    <col min="1" max="1" width="4.140625" style="119" customWidth="1"/>
    <col min="2" max="2" width="29.7109375" style="148" customWidth="1"/>
    <col min="3" max="4" width="12.5703125" style="148" customWidth="1"/>
    <col min="5" max="5" width="11.42578125" style="148" customWidth="1"/>
    <col min="6" max="6" width="11.85546875" style="148" customWidth="1"/>
    <col min="7" max="7" width="11.5703125" style="148" customWidth="1"/>
    <col min="8" max="8" width="11.85546875" style="148" customWidth="1"/>
    <col min="9" max="228" width="9.140625" style="148"/>
    <col min="229" max="229" width="3.42578125" style="148" customWidth="1"/>
    <col min="230" max="230" width="29.7109375" style="148" customWidth="1"/>
    <col min="231" max="231" width="8.7109375" style="148" customWidth="1"/>
    <col min="232" max="232" width="11.28515625" style="148" customWidth="1"/>
    <col min="233" max="233" width="9.28515625" style="148" customWidth="1"/>
    <col min="234" max="234" width="11" style="148" customWidth="1"/>
    <col min="235" max="235" width="9.7109375" style="148" customWidth="1"/>
    <col min="236" max="236" width="9.42578125" style="148" bestFit="1" customWidth="1"/>
    <col min="237" max="484" width="9.140625" style="148"/>
    <col min="485" max="485" width="3.42578125" style="148" customWidth="1"/>
    <col min="486" max="486" width="29.7109375" style="148" customWidth="1"/>
    <col min="487" max="487" width="8.7109375" style="148" customWidth="1"/>
    <col min="488" max="488" width="11.28515625" style="148" customWidth="1"/>
    <col min="489" max="489" width="9.28515625" style="148" customWidth="1"/>
    <col min="490" max="490" width="11" style="148" customWidth="1"/>
    <col min="491" max="491" width="9.7109375" style="148" customWidth="1"/>
    <col min="492" max="492" width="9.42578125" style="148" bestFit="1" customWidth="1"/>
    <col min="493" max="740" width="9.140625" style="148"/>
    <col min="741" max="741" width="3.42578125" style="148" customWidth="1"/>
    <col min="742" max="742" width="29.7109375" style="148" customWidth="1"/>
    <col min="743" max="743" width="8.7109375" style="148" customWidth="1"/>
    <col min="744" max="744" width="11.28515625" style="148" customWidth="1"/>
    <col min="745" max="745" width="9.28515625" style="148" customWidth="1"/>
    <col min="746" max="746" width="11" style="148" customWidth="1"/>
    <col min="747" max="747" width="9.7109375" style="148" customWidth="1"/>
    <col min="748" max="748" width="9.42578125" style="148" bestFit="1" customWidth="1"/>
    <col min="749" max="996" width="9.140625" style="148"/>
    <col min="997" max="997" width="3.42578125" style="148" customWidth="1"/>
    <col min="998" max="998" width="29.7109375" style="148" customWidth="1"/>
    <col min="999" max="999" width="8.7109375" style="148" customWidth="1"/>
    <col min="1000" max="1000" width="11.28515625" style="148" customWidth="1"/>
    <col min="1001" max="1001" width="9.28515625" style="148" customWidth="1"/>
    <col min="1002" max="1002" width="11" style="148" customWidth="1"/>
    <col min="1003" max="1003" width="9.7109375" style="148" customWidth="1"/>
    <col min="1004" max="1004" width="9.42578125" style="148" bestFit="1" customWidth="1"/>
    <col min="1005" max="1252" width="9.140625" style="148"/>
    <col min="1253" max="1253" width="3.42578125" style="148" customWidth="1"/>
    <col min="1254" max="1254" width="29.7109375" style="148" customWidth="1"/>
    <col min="1255" max="1255" width="8.7109375" style="148" customWidth="1"/>
    <col min="1256" max="1256" width="11.28515625" style="148" customWidth="1"/>
    <col min="1257" max="1257" width="9.28515625" style="148" customWidth="1"/>
    <col min="1258" max="1258" width="11" style="148" customWidth="1"/>
    <col min="1259" max="1259" width="9.7109375" style="148" customWidth="1"/>
    <col min="1260" max="1260" width="9.42578125" style="148" bestFit="1" customWidth="1"/>
    <col min="1261" max="1508" width="9.140625" style="148"/>
    <col min="1509" max="1509" width="3.42578125" style="148" customWidth="1"/>
    <col min="1510" max="1510" width="29.7109375" style="148" customWidth="1"/>
    <col min="1511" max="1511" width="8.7109375" style="148" customWidth="1"/>
    <col min="1512" max="1512" width="11.28515625" style="148" customWidth="1"/>
    <col min="1513" max="1513" width="9.28515625" style="148" customWidth="1"/>
    <col min="1514" max="1514" width="11" style="148" customWidth="1"/>
    <col min="1515" max="1515" width="9.7109375" style="148" customWidth="1"/>
    <col min="1516" max="1516" width="9.42578125" style="148" bestFit="1" customWidth="1"/>
    <col min="1517" max="1764" width="9.140625" style="148"/>
    <col min="1765" max="1765" width="3.42578125" style="148" customWidth="1"/>
    <col min="1766" max="1766" width="29.7109375" style="148" customWidth="1"/>
    <col min="1767" max="1767" width="8.7109375" style="148" customWidth="1"/>
    <col min="1768" max="1768" width="11.28515625" style="148" customWidth="1"/>
    <col min="1769" max="1769" width="9.28515625" style="148" customWidth="1"/>
    <col min="1770" max="1770" width="11" style="148" customWidth="1"/>
    <col min="1771" max="1771" width="9.7109375" style="148" customWidth="1"/>
    <col min="1772" max="1772" width="9.42578125" style="148" bestFit="1" customWidth="1"/>
    <col min="1773" max="2020" width="9.140625" style="148"/>
    <col min="2021" max="2021" width="3.42578125" style="148" customWidth="1"/>
    <col min="2022" max="2022" width="29.7109375" style="148" customWidth="1"/>
    <col min="2023" max="2023" width="8.7109375" style="148" customWidth="1"/>
    <col min="2024" max="2024" width="11.28515625" style="148" customWidth="1"/>
    <col min="2025" max="2025" width="9.28515625" style="148" customWidth="1"/>
    <col min="2026" max="2026" width="11" style="148" customWidth="1"/>
    <col min="2027" max="2027" width="9.7109375" style="148" customWidth="1"/>
    <col min="2028" max="2028" width="9.42578125" style="148" bestFit="1" customWidth="1"/>
    <col min="2029" max="2276" width="9.140625" style="148"/>
    <col min="2277" max="2277" width="3.42578125" style="148" customWidth="1"/>
    <col min="2278" max="2278" width="29.7109375" style="148" customWidth="1"/>
    <col min="2279" max="2279" width="8.7109375" style="148" customWidth="1"/>
    <col min="2280" max="2280" width="11.28515625" style="148" customWidth="1"/>
    <col min="2281" max="2281" width="9.28515625" style="148" customWidth="1"/>
    <col min="2282" max="2282" width="11" style="148" customWidth="1"/>
    <col min="2283" max="2283" width="9.7109375" style="148" customWidth="1"/>
    <col min="2284" max="2284" width="9.42578125" style="148" bestFit="1" customWidth="1"/>
    <col min="2285" max="2532" width="9.140625" style="148"/>
    <col min="2533" max="2533" width="3.42578125" style="148" customWidth="1"/>
    <col min="2534" max="2534" width="29.7109375" style="148" customWidth="1"/>
    <col min="2535" max="2535" width="8.7109375" style="148" customWidth="1"/>
    <col min="2536" max="2536" width="11.28515625" style="148" customWidth="1"/>
    <col min="2537" max="2537" width="9.28515625" style="148" customWidth="1"/>
    <col min="2538" max="2538" width="11" style="148" customWidth="1"/>
    <col min="2539" max="2539" width="9.7109375" style="148" customWidth="1"/>
    <col min="2540" max="2540" width="9.42578125" style="148" bestFit="1" customWidth="1"/>
    <col min="2541" max="2788" width="9.140625" style="148"/>
    <col min="2789" max="2789" width="3.42578125" style="148" customWidth="1"/>
    <col min="2790" max="2790" width="29.7109375" style="148" customWidth="1"/>
    <col min="2791" max="2791" width="8.7109375" style="148" customWidth="1"/>
    <col min="2792" max="2792" width="11.28515625" style="148" customWidth="1"/>
    <col min="2793" max="2793" width="9.28515625" style="148" customWidth="1"/>
    <col min="2794" max="2794" width="11" style="148" customWidth="1"/>
    <col min="2795" max="2795" width="9.7109375" style="148" customWidth="1"/>
    <col min="2796" max="2796" width="9.42578125" style="148" bestFit="1" customWidth="1"/>
    <col min="2797" max="3044" width="9.140625" style="148"/>
    <col min="3045" max="3045" width="3.42578125" style="148" customWidth="1"/>
    <col min="3046" max="3046" width="29.7109375" style="148" customWidth="1"/>
    <col min="3047" max="3047" width="8.7109375" style="148" customWidth="1"/>
    <col min="3048" max="3048" width="11.28515625" style="148" customWidth="1"/>
    <col min="3049" max="3049" width="9.28515625" style="148" customWidth="1"/>
    <col min="3050" max="3050" width="11" style="148" customWidth="1"/>
    <col min="3051" max="3051" width="9.7109375" style="148" customWidth="1"/>
    <col min="3052" max="3052" width="9.42578125" style="148" bestFit="1" customWidth="1"/>
    <col min="3053" max="3300" width="9.140625" style="148"/>
    <col min="3301" max="3301" width="3.42578125" style="148" customWidth="1"/>
    <col min="3302" max="3302" width="29.7109375" style="148" customWidth="1"/>
    <col min="3303" max="3303" width="8.7109375" style="148" customWidth="1"/>
    <col min="3304" max="3304" width="11.28515625" style="148" customWidth="1"/>
    <col min="3305" max="3305" width="9.28515625" style="148" customWidth="1"/>
    <col min="3306" max="3306" width="11" style="148" customWidth="1"/>
    <col min="3307" max="3307" width="9.7109375" style="148" customWidth="1"/>
    <col min="3308" max="3308" width="9.42578125" style="148" bestFit="1" customWidth="1"/>
    <col min="3309" max="3556" width="9.140625" style="148"/>
    <col min="3557" max="3557" width="3.42578125" style="148" customWidth="1"/>
    <col min="3558" max="3558" width="29.7109375" style="148" customWidth="1"/>
    <col min="3559" max="3559" width="8.7109375" style="148" customWidth="1"/>
    <col min="3560" max="3560" width="11.28515625" style="148" customWidth="1"/>
    <col min="3561" max="3561" width="9.28515625" style="148" customWidth="1"/>
    <col min="3562" max="3562" width="11" style="148" customWidth="1"/>
    <col min="3563" max="3563" width="9.7109375" style="148" customWidth="1"/>
    <col min="3564" max="3564" width="9.42578125" style="148" bestFit="1" customWidth="1"/>
    <col min="3565" max="3812" width="9.140625" style="148"/>
    <col min="3813" max="3813" width="3.42578125" style="148" customWidth="1"/>
    <col min="3814" max="3814" width="29.7109375" style="148" customWidth="1"/>
    <col min="3815" max="3815" width="8.7109375" style="148" customWidth="1"/>
    <col min="3816" max="3816" width="11.28515625" style="148" customWidth="1"/>
    <col min="3817" max="3817" width="9.28515625" style="148" customWidth="1"/>
    <col min="3818" max="3818" width="11" style="148" customWidth="1"/>
    <col min="3819" max="3819" width="9.7109375" style="148" customWidth="1"/>
    <col min="3820" max="3820" width="9.42578125" style="148" bestFit="1" customWidth="1"/>
    <col min="3821" max="4068" width="9.140625" style="148"/>
    <col min="4069" max="4069" width="3.42578125" style="148" customWidth="1"/>
    <col min="4070" max="4070" width="29.7109375" style="148" customWidth="1"/>
    <col min="4071" max="4071" width="8.7109375" style="148" customWidth="1"/>
    <col min="4072" max="4072" width="11.28515625" style="148" customWidth="1"/>
    <col min="4073" max="4073" width="9.28515625" style="148" customWidth="1"/>
    <col min="4074" max="4074" width="11" style="148" customWidth="1"/>
    <col min="4075" max="4075" width="9.7109375" style="148" customWidth="1"/>
    <col min="4076" max="4076" width="9.42578125" style="148" bestFit="1" customWidth="1"/>
    <col min="4077" max="4324" width="9.140625" style="148"/>
    <col min="4325" max="4325" width="3.42578125" style="148" customWidth="1"/>
    <col min="4326" max="4326" width="29.7109375" style="148" customWidth="1"/>
    <col min="4327" max="4327" width="8.7109375" style="148" customWidth="1"/>
    <col min="4328" max="4328" width="11.28515625" style="148" customWidth="1"/>
    <col min="4329" max="4329" width="9.28515625" style="148" customWidth="1"/>
    <col min="4330" max="4330" width="11" style="148" customWidth="1"/>
    <col min="4331" max="4331" width="9.7109375" style="148" customWidth="1"/>
    <col min="4332" max="4332" width="9.42578125" style="148" bestFit="1" customWidth="1"/>
    <col min="4333" max="4580" width="9.140625" style="148"/>
    <col min="4581" max="4581" width="3.42578125" style="148" customWidth="1"/>
    <col min="4582" max="4582" width="29.7109375" style="148" customWidth="1"/>
    <col min="4583" max="4583" width="8.7109375" style="148" customWidth="1"/>
    <col min="4584" max="4584" width="11.28515625" style="148" customWidth="1"/>
    <col min="4585" max="4585" width="9.28515625" style="148" customWidth="1"/>
    <col min="4586" max="4586" width="11" style="148" customWidth="1"/>
    <col min="4587" max="4587" width="9.7109375" style="148" customWidth="1"/>
    <col min="4588" max="4588" width="9.42578125" style="148" bestFit="1" customWidth="1"/>
    <col min="4589" max="4836" width="9.140625" style="148"/>
    <col min="4837" max="4837" width="3.42578125" style="148" customWidth="1"/>
    <col min="4838" max="4838" width="29.7109375" style="148" customWidth="1"/>
    <col min="4839" max="4839" width="8.7109375" style="148" customWidth="1"/>
    <col min="4840" max="4840" width="11.28515625" style="148" customWidth="1"/>
    <col min="4841" max="4841" width="9.28515625" style="148" customWidth="1"/>
    <col min="4842" max="4842" width="11" style="148" customWidth="1"/>
    <col min="4843" max="4843" width="9.7109375" style="148" customWidth="1"/>
    <col min="4844" max="4844" width="9.42578125" style="148" bestFit="1" customWidth="1"/>
    <col min="4845" max="5092" width="9.140625" style="148"/>
    <col min="5093" max="5093" width="3.42578125" style="148" customWidth="1"/>
    <col min="5094" max="5094" width="29.7109375" style="148" customWidth="1"/>
    <col min="5095" max="5095" width="8.7109375" style="148" customWidth="1"/>
    <col min="5096" max="5096" width="11.28515625" style="148" customWidth="1"/>
    <col min="5097" max="5097" width="9.28515625" style="148" customWidth="1"/>
    <col min="5098" max="5098" width="11" style="148" customWidth="1"/>
    <col min="5099" max="5099" width="9.7109375" style="148" customWidth="1"/>
    <col min="5100" max="5100" width="9.42578125" style="148" bestFit="1" customWidth="1"/>
    <col min="5101" max="5348" width="9.140625" style="148"/>
    <col min="5349" max="5349" width="3.42578125" style="148" customWidth="1"/>
    <col min="5350" max="5350" width="29.7109375" style="148" customWidth="1"/>
    <col min="5351" max="5351" width="8.7109375" style="148" customWidth="1"/>
    <col min="5352" max="5352" width="11.28515625" style="148" customWidth="1"/>
    <col min="5353" max="5353" width="9.28515625" style="148" customWidth="1"/>
    <col min="5354" max="5354" width="11" style="148" customWidth="1"/>
    <col min="5355" max="5355" width="9.7109375" style="148" customWidth="1"/>
    <col min="5356" max="5356" width="9.42578125" style="148" bestFit="1" customWidth="1"/>
    <col min="5357" max="5604" width="9.140625" style="148"/>
    <col min="5605" max="5605" width="3.42578125" style="148" customWidth="1"/>
    <col min="5606" max="5606" width="29.7109375" style="148" customWidth="1"/>
    <col min="5607" max="5607" width="8.7109375" style="148" customWidth="1"/>
    <col min="5608" max="5608" width="11.28515625" style="148" customWidth="1"/>
    <col min="5609" max="5609" width="9.28515625" style="148" customWidth="1"/>
    <col min="5610" max="5610" width="11" style="148" customWidth="1"/>
    <col min="5611" max="5611" width="9.7109375" style="148" customWidth="1"/>
    <col min="5612" max="5612" width="9.42578125" style="148" bestFit="1" customWidth="1"/>
    <col min="5613" max="5860" width="9.140625" style="148"/>
    <col min="5861" max="5861" width="3.42578125" style="148" customWidth="1"/>
    <col min="5862" max="5862" width="29.7109375" style="148" customWidth="1"/>
    <col min="5863" max="5863" width="8.7109375" style="148" customWidth="1"/>
    <col min="5864" max="5864" width="11.28515625" style="148" customWidth="1"/>
    <col min="5865" max="5865" width="9.28515625" style="148" customWidth="1"/>
    <col min="5866" max="5866" width="11" style="148" customWidth="1"/>
    <col min="5867" max="5867" width="9.7109375" style="148" customWidth="1"/>
    <col min="5868" max="5868" width="9.42578125" style="148" bestFit="1" customWidth="1"/>
    <col min="5869" max="6116" width="9.140625" style="148"/>
    <col min="6117" max="6117" width="3.42578125" style="148" customWidth="1"/>
    <col min="6118" max="6118" width="29.7109375" style="148" customWidth="1"/>
    <col min="6119" max="6119" width="8.7109375" style="148" customWidth="1"/>
    <col min="6120" max="6120" width="11.28515625" style="148" customWidth="1"/>
    <col min="6121" max="6121" width="9.28515625" style="148" customWidth="1"/>
    <col min="6122" max="6122" width="11" style="148" customWidth="1"/>
    <col min="6123" max="6123" width="9.7109375" style="148" customWidth="1"/>
    <col min="6124" max="6124" width="9.42578125" style="148" bestFit="1" customWidth="1"/>
    <col min="6125" max="6372" width="9.140625" style="148"/>
    <col min="6373" max="6373" width="3.42578125" style="148" customWidth="1"/>
    <col min="6374" max="6374" width="29.7109375" style="148" customWidth="1"/>
    <col min="6375" max="6375" width="8.7109375" style="148" customWidth="1"/>
    <col min="6376" max="6376" width="11.28515625" style="148" customWidth="1"/>
    <col min="6377" max="6377" width="9.28515625" style="148" customWidth="1"/>
    <col min="6378" max="6378" width="11" style="148" customWidth="1"/>
    <col min="6379" max="6379" width="9.7109375" style="148" customWidth="1"/>
    <col min="6380" max="6380" width="9.42578125" style="148" bestFit="1" customWidth="1"/>
    <col min="6381" max="6628" width="9.140625" style="148"/>
    <col min="6629" max="6629" width="3.42578125" style="148" customWidth="1"/>
    <col min="6630" max="6630" width="29.7109375" style="148" customWidth="1"/>
    <col min="6631" max="6631" width="8.7109375" style="148" customWidth="1"/>
    <col min="6632" max="6632" width="11.28515625" style="148" customWidth="1"/>
    <col min="6633" max="6633" width="9.28515625" style="148" customWidth="1"/>
    <col min="6634" max="6634" width="11" style="148" customWidth="1"/>
    <col min="6635" max="6635" width="9.7109375" style="148" customWidth="1"/>
    <col min="6636" max="6636" width="9.42578125" style="148" bestFit="1" customWidth="1"/>
    <col min="6637" max="6884" width="9.140625" style="148"/>
    <col min="6885" max="6885" width="3.42578125" style="148" customWidth="1"/>
    <col min="6886" max="6886" width="29.7109375" style="148" customWidth="1"/>
    <col min="6887" max="6887" width="8.7109375" style="148" customWidth="1"/>
    <col min="6888" max="6888" width="11.28515625" style="148" customWidth="1"/>
    <col min="6889" max="6889" width="9.28515625" style="148" customWidth="1"/>
    <col min="6890" max="6890" width="11" style="148" customWidth="1"/>
    <col min="6891" max="6891" width="9.7109375" style="148" customWidth="1"/>
    <col min="6892" max="6892" width="9.42578125" style="148" bestFit="1" customWidth="1"/>
    <col min="6893" max="7140" width="9.140625" style="148"/>
    <col min="7141" max="7141" width="3.42578125" style="148" customWidth="1"/>
    <col min="7142" max="7142" width="29.7109375" style="148" customWidth="1"/>
    <col min="7143" max="7143" width="8.7109375" style="148" customWidth="1"/>
    <col min="7144" max="7144" width="11.28515625" style="148" customWidth="1"/>
    <col min="7145" max="7145" width="9.28515625" style="148" customWidth="1"/>
    <col min="7146" max="7146" width="11" style="148" customWidth="1"/>
    <col min="7147" max="7147" width="9.7109375" style="148" customWidth="1"/>
    <col min="7148" max="7148" width="9.42578125" style="148" bestFit="1" customWidth="1"/>
    <col min="7149" max="7396" width="9.140625" style="148"/>
    <col min="7397" max="7397" width="3.42578125" style="148" customWidth="1"/>
    <col min="7398" max="7398" width="29.7109375" style="148" customWidth="1"/>
    <col min="7399" max="7399" width="8.7109375" style="148" customWidth="1"/>
    <col min="7400" max="7400" width="11.28515625" style="148" customWidth="1"/>
    <col min="7401" max="7401" width="9.28515625" style="148" customWidth="1"/>
    <col min="7402" max="7402" width="11" style="148" customWidth="1"/>
    <col min="7403" max="7403" width="9.7109375" style="148" customWidth="1"/>
    <col min="7404" max="7404" width="9.42578125" style="148" bestFit="1" customWidth="1"/>
    <col min="7405" max="7652" width="9.140625" style="148"/>
    <col min="7653" max="7653" width="3.42578125" style="148" customWidth="1"/>
    <col min="7654" max="7654" width="29.7109375" style="148" customWidth="1"/>
    <col min="7655" max="7655" width="8.7109375" style="148" customWidth="1"/>
    <col min="7656" max="7656" width="11.28515625" style="148" customWidth="1"/>
    <col min="7657" max="7657" width="9.28515625" style="148" customWidth="1"/>
    <col min="7658" max="7658" width="11" style="148" customWidth="1"/>
    <col min="7659" max="7659" width="9.7109375" style="148" customWidth="1"/>
    <col min="7660" max="7660" width="9.42578125" style="148" bestFit="1" customWidth="1"/>
    <col min="7661" max="7908" width="9.140625" style="148"/>
    <col min="7909" max="7909" width="3.42578125" style="148" customWidth="1"/>
    <col min="7910" max="7910" width="29.7109375" style="148" customWidth="1"/>
    <col min="7911" max="7911" width="8.7109375" style="148" customWidth="1"/>
    <col min="7912" max="7912" width="11.28515625" style="148" customWidth="1"/>
    <col min="7913" max="7913" width="9.28515625" style="148" customWidth="1"/>
    <col min="7914" max="7914" width="11" style="148" customWidth="1"/>
    <col min="7915" max="7915" width="9.7109375" style="148" customWidth="1"/>
    <col min="7916" max="7916" width="9.42578125" style="148" bestFit="1" customWidth="1"/>
    <col min="7917" max="8164" width="9.140625" style="148"/>
    <col min="8165" max="8165" width="3.42578125" style="148" customWidth="1"/>
    <col min="8166" max="8166" width="29.7109375" style="148" customWidth="1"/>
    <col min="8167" max="8167" width="8.7109375" style="148" customWidth="1"/>
    <col min="8168" max="8168" width="11.28515625" style="148" customWidth="1"/>
    <col min="8169" max="8169" width="9.28515625" style="148" customWidth="1"/>
    <col min="8170" max="8170" width="11" style="148" customWidth="1"/>
    <col min="8171" max="8171" width="9.7109375" style="148" customWidth="1"/>
    <col min="8172" max="8172" width="9.42578125" style="148" bestFit="1" customWidth="1"/>
    <col min="8173" max="8420" width="9.140625" style="148"/>
    <col min="8421" max="8421" width="3.42578125" style="148" customWidth="1"/>
    <col min="8422" max="8422" width="29.7109375" style="148" customWidth="1"/>
    <col min="8423" max="8423" width="8.7109375" style="148" customWidth="1"/>
    <col min="8424" max="8424" width="11.28515625" style="148" customWidth="1"/>
    <col min="8425" max="8425" width="9.28515625" style="148" customWidth="1"/>
    <col min="8426" max="8426" width="11" style="148" customWidth="1"/>
    <col min="8427" max="8427" width="9.7109375" style="148" customWidth="1"/>
    <col min="8428" max="8428" width="9.42578125" style="148" bestFit="1" customWidth="1"/>
    <col min="8429" max="8676" width="9.140625" style="148"/>
    <col min="8677" max="8677" width="3.42578125" style="148" customWidth="1"/>
    <col min="8678" max="8678" width="29.7109375" style="148" customWidth="1"/>
    <col min="8679" max="8679" width="8.7109375" style="148" customWidth="1"/>
    <col min="8680" max="8680" width="11.28515625" style="148" customWidth="1"/>
    <col min="8681" max="8681" width="9.28515625" style="148" customWidth="1"/>
    <col min="8682" max="8682" width="11" style="148" customWidth="1"/>
    <col min="8683" max="8683" width="9.7109375" style="148" customWidth="1"/>
    <col min="8684" max="8684" width="9.42578125" style="148" bestFit="1" customWidth="1"/>
    <col min="8685" max="8932" width="9.140625" style="148"/>
    <col min="8933" max="8933" width="3.42578125" style="148" customWidth="1"/>
    <col min="8934" max="8934" width="29.7109375" style="148" customWidth="1"/>
    <col min="8935" max="8935" width="8.7109375" style="148" customWidth="1"/>
    <col min="8936" max="8936" width="11.28515625" style="148" customWidth="1"/>
    <col min="8937" max="8937" width="9.28515625" style="148" customWidth="1"/>
    <col min="8938" max="8938" width="11" style="148" customWidth="1"/>
    <col min="8939" max="8939" width="9.7109375" style="148" customWidth="1"/>
    <col min="8940" max="8940" width="9.42578125" style="148" bestFit="1" customWidth="1"/>
    <col min="8941" max="9188" width="9.140625" style="148"/>
    <col min="9189" max="9189" width="3.42578125" style="148" customWidth="1"/>
    <col min="9190" max="9190" width="29.7109375" style="148" customWidth="1"/>
    <col min="9191" max="9191" width="8.7109375" style="148" customWidth="1"/>
    <col min="9192" max="9192" width="11.28515625" style="148" customWidth="1"/>
    <col min="9193" max="9193" width="9.28515625" style="148" customWidth="1"/>
    <col min="9194" max="9194" width="11" style="148" customWidth="1"/>
    <col min="9195" max="9195" width="9.7109375" style="148" customWidth="1"/>
    <col min="9196" max="9196" width="9.42578125" style="148" bestFit="1" customWidth="1"/>
    <col min="9197" max="9444" width="9.140625" style="148"/>
    <col min="9445" max="9445" width="3.42578125" style="148" customWidth="1"/>
    <col min="9446" max="9446" width="29.7109375" style="148" customWidth="1"/>
    <col min="9447" max="9447" width="8.7109375" style="148" customWidth="1"/>
    <col min="9448" max="9448" width="11.28515625" style="148" customWidth="1"/>
    <col min="9449" max="9449" width="9.28515625" style="148" customWidth="1"/>
    <col min="9450" max="9450" width="11" style="148" customWidth="1"/>
    <col min="9451" max="9451" width="9.7109375" style="148" customWidth="1"/>
    <col min="9452" max="9452" width="9.42578125" style="148" bestFit="1" customWidth="1"/>
    <col min="9453" max="9700" width="9.140625" style="148"/>
    <col min="9701" max="9701" width="3.42578125" style="148" customWidth="1"/>
    <col min="9702" max="9702" width="29.7109375" style="148" customWidth="1"/>
    <col min="9703" max="9703" width="8.7109375" style="148" customWidth="1"/>
    <col min="9704" max="9704" width="11.28515625" style="148" customWidth="1"/>
    <col min="9705" max="9705" width="9.28515625" style="148" customWidth="1"/>
    <col min="9706" max="9706" width="11" style="148" customWidth="1"/>
    <col min="9707" max="9707" width="9.7109375" style="148" customWidth="1"/>
    <col min="9708" max="9708" width="9.42578125" style="148" bestFit="1" customWidth="1"/>
    <col min="9709" max="9956" width="9.140625" style="148"/>
    <col min="9957" max="9957" width="3.42578125" style="148" customWidth="1"/>
    <col min="9958" max="9958" width="29.7109375" style="148" customWidth="1"/>
    <col min="9959" max="9959" width="8.7109375" style="148" customWidth="1"/>
    <col min="9960" max="9960" width="11.28515625" style="148" customWidth="1"/>
    <col min="9961" max="9961" width="9.28515625" style="148" customWidth="1"/>
    <col min="9962" max="9962" width="11" style="148" customWidth="1"/>
    <col min="9963" max="9963" width="9.7109375" style="148" customWidth="1"/>
    <col min="9964" max="9964" width="9.42578125" style="148" bestFit="1" customWidth="1"/>
    <col min="9965" max="10212" width="9.140625" style="148"/>
    <col min="10213" max="10213" width="3.42578125" style="148" customWidth="1"/>
    <col min="10214" max="10214" width="29.7109375" style="148" customWidth="1"/>
    <col min="10215" max="10215" width="8.7109375" style="148" customWidth="1"/>
    <col min="10216" max="10216" width="11.28515625" style="148" customWidth="1"/>
    <col min="10217" max="10217" width="9.28515625" style="148" customWidth="1"/>
    <col min="10218" max="10218" width="11" style="148" customWidth="1"/>
    <col min="10219" max="10219" width="9.7109375" style="148" customWidth="1"/>
    <col min="10220" max="10220" width="9.42578125" style="148" bestFit="1" customWidth="1"/>
    <col min="10221" max="10468" width="9.140625" style="148"/>
    <col min="10469" max="10469" width="3.42578125" style="148" customWidth="1"/>
    <col min="10470" max="10470" width="29.7109375" style="148" customWidth="1"/>
    <col min="10471" max="10471" width="8.7109375" style="148" customWidth="1"/>
    <col min="10472" max="10472" width="11.28515625" style="148" customWidth="1"/>
    <col min="10473" max="10473" width="9.28515625" style="148" customWidth="1"/>
    <col min="10474" max="10474" width="11" style="148" customWidth="1"/>
    <col min="10475" max="10475" width="9.7109375" style="148" customWidth="1"/>
    <col min="10476" max="10476" width="9.42578125" style="148" bestFit="1" customWidth="1"/>
    <col min="10477" max="10724" width="9.140625" style="148"/>
    <col min="10725" max="10725" width="3.42578125" style="148" customWidth="1"/>
    <col min="10726" max="10726" width="29.7109375" style="148" customWidth="1"/>
    <col min="10727" max="10727" width="8.7109375" style="148" customWidth="1"/>
    <col min="10728" max="10728" width="11.28515625" style="148" customWidth="1"/>
    <col min="10729" max="10729" width="9.28515625" style="148" customWidth="1"/>
    <col min="10730" max="10730" width="11" style="148" customWidth="1"/>
    <col min="10731" max="10731" width="9.7109375" style="148" customWidth="1"/>
    <col min="10732" max="10732" width="9.42578125" style="148" bestFit="1" customWidth="1"/>
    <col min="10733" max="10980" width="9.140625" style="148"/>
    <col min="10981" max="10981" width="3.42578125" style="148" customWidth="1"/>
    <col min="10982" max="10982" width="29.7109375" style="148" customWidth="1"/>
    <col min="10983" max="10983" width="8.7109375" style="148" customWidth="1"/>
    <col min="10984" max="10984" width="11.28515625" style="148" customWidth="1"/>
    <col min="10985" max="10985" width="9.28515625" style="148" customWidth="1"/>
    <col min="10986" max="10986" width="11" style="148" customWidth="1"/>
    <col min="10987" max="10987" width="9.7109375" style="148" customWidth="1"/>
    <col min="10988" max="10988" width="9.42578125" style="148" bestFit="1" customWidth="1"/>
    <col min="10989" max="11236" width="9.140625" style="148"/>
    <col min="11237" max="11237" width="3.42578125" style="148" customWidth="1"/>
    <col min="11238" max="11238" width="29.7109375" style="148" customWidth="1"/>
    <col min="11239" max="11239" width="8.7109375" style="148" customWidth="1"/>
    <col min="11240" max="11240" width="11.28515625" style="148" customWidth="1"/>
    <col min="11241" max="11241" width="9.28515625" style="148" customWidth="1"/>
    <col min="11242" max="11242" width="11" style="148" customWidth="1"/>
    <col min="11243" max="11243" width="9.7109375" style="148" customWidth="1"/>
    <col min="11244" max="11244" width="9.42578125" style="148" bestFit="1" customWidth="1"/>
    <col min="11245" max="11492" width="9.140625" style="148"/>
    <col min="11493" max="11493" width="3.42578125" style="148" customWidth="1"/>
    <col min="11494" max="11494" width="29.7109375" style="148" customWidth="1"/>
    <col min="11495" max="11495" width="8.7109375" style="148" customWidth="1"/>
    <col min="11496" max="11496" width="11.28515625" style="148" customWidth="1"/>
    <col min="11497" max="11497" width="9.28515625" style="148" customWidth="1"/>
    <col min="11498" max="11498" width="11" style="148" customWidth="1"/>
    <col min="11499" max="11499" width="9.7109375" style="148" customWidth="1"/>
    <col min="11500" max="11500" width="9.42578125" style="148" bestFit="1" customWidth="1"/>
    <col min="11501" max="11748" width="9.140625" style="148"/>
    <col min="11749" max="11749" width="3.42578125" style="148" customWidth="1"/>
    <col min="11750" max="11750" width="29.7109375" style="148" customWidth="1"/>
    <col min="11751" max="11751" width="8.7109375" style="148" customWidth="1"/>
    <col min="11752" max="11752" width="11.28515625" style="148" customWidth="1"/>
    <col min="11753" max="11753" width="9.28515625" style="148" customWidth="1"/>
    <col min="11754" max="11754" width="11" style="148" customWidth="1"/>
    <col min="11755" max="11755" width="9.7109375" style="148" customWidth="1"/>
    <col min="11756" max="11756" width="9.42578125" style="148" bestFit="1" customWidth="1"/>
    <col min="11757" max="12004" width="9.140625" style="148"/>
    <col min="12005" max="12005" width="3.42578125" style="148" customWidth="1"/>
    <col min="12006" max="12006" width="29.7109375" style="148" customWidth="1"/>
    <col min="12007" max="12007" width="8.7109375" style="148" customWidth="1"/>
    <col min="12008" max="12008" width="11.28515625" style="148" customWidth="1"/>
    <col min="12009" max="12009" width="9.28515625" style="148" customWidth="1"/>
    <col min="12010" max="12010" width="11" style="148" customWidth="1"/>
    <col min="12011" max="12011" width="9.7109375" style="148" customWidth="1"/>
    <col min="12012" max="12012" width="9.42578125" style="148" bestFit="1" customWidth="1"/>
    <col min="12013" max="12260" width="9.140625" style="148"/>
    <col min="12261" max="12261" width="3.42578125" style="148" customWidth="1"/>
    <col min="12262" max="12262" width="29.7109375" style="148" customWidth="1"/>
    <col min="12263" max="12263" width="8.7109375" style="148" customWidth="1"/>
    <col min="12264" max="12264" width="11.28515625" style="148" customWidth="1"/>
    <col min="12265" max="12265" width="9.28515625" style="148" customWidth="1"/>
    <col min="12266" max="12266" width="11" style="148" customWidth="1"/>
    <col min="12267" max="12267" width="9.7109375" style="148" customWidth="1"/>
    <col min="12268" max="12268" width="9.42578125" style="148" bestFit="1" customWidth="1"/>
    <col min="12269" max="12516" width="9.140625" style="148"/>
    <col min="12517" max="12517" width="3.42578125" style="148" customWidth="1"/>
    <col min="12518" max="12518" width="29.7109375" style="148" customWidth="1"/>
    <col min="12519" max="12519" width="8.7109375" style="148" customWidth="1"/>
    <col min="12520" max="12520" width="11.28515625" style="148" customWidth="1"/>
    <col min="12521" max="12521" width="9.28515625" style="148" customWidth="1"/>
    <col min="12522" max="12522" width="11" style="148" customWidth="1"/>
    <col min="12523" max="12523" width="9.7109375" style="148" customWidth="1"/>
    <col min="12524" max="12524" width="9.42578125" style="148" bestFit="1" customWidth="1"/>
    <col min="12525" max="12772" width="9.140625" style="148"/>
    <col min="12773" max="12773" width="3.42578125" style="148" customWidth="1"/>
    <col min="12774" max="12774" width="29.7109375" style="148" customWidth="1"/>
    <col min="12775" max="12775" width="8.7109375" style="148" customWidth="1"/>
    <col min="12776" max="12776" width="11.28515625" style="148" customWidth="1"/>
    <col min="12777" max="12777" width="9.28515625" style="148" customWidth="1"/>
    <col min="12778" max="12778" width="11" style="148" customWidth="1"/>
    <col min="12779" max="12779" width="9.7109375" style="148" customWidth="1"/>
    <col min="12780" max="12780" width="9.42578125" style="148" bestFit="1" customWidth="1"/>
    <col min="12781" max="13028" width="9.140625" style="148"/>
    <col min="13029" max="13029" width="3.42578125" style="148" customWidth="1"/>
    <col min="13030" max="13030" width="29.7109375" style="148" customWidth="1"/>
    <col min="13031" max="13031" width="8.7109375" style="148" customWidth="1"/>
    <col min="13032" max="13032" width="11.28515625" style="148" customWidth="1"/>
    <col min="13033" max="13033" width="9.28515625" style="148" customWidth="1"/>
    <col min="13034" max="13034" width="11" style="148" customWidth="1"/>
    <col min="13035" max="13035" width="9.7109375" style="148" customWidth="1"/>
    <col min="13036" max="13036" width="9.42578125" style="148" bestFit="1" customWidth="1"/>
    <col min="13037" max="13284" width="9.140625" style="148"/>
    <col min="13285" max="13285" width="3.42578125" style="148" customWidth="1"/>
    <col min="13286" max="13286" width="29.7109375" style="148" customWidth="1"/>
    <col min="13287" max="13287" width="8.7109375" style="148" customWidth="1"/>
    <col min="13288" max="13288" width="11.28515625" style="148" customWidth="1"/>
    <col min="13289" max="13289" width="9.28515625" style="148" customWidth="1"/>
    <col min="13290" max="13290" width="11" style="148" customWidth="1"/>
    <col min="13291" max="13291" width="9.7109375" style="148" customWidth="1"/>
    <col min="13292" max="13292" width="9.42578125" style="148" bestFit="1" customWidth="1"/>
    <col min="13293" max="13540" width="9.140625" style="148"/>
    <col min="13541" max="13541" width="3.42578125" style="148" customWidth="1"/>
    <col min="13542" max="13542" width="29.7109375" style="148" customWidth="1"/>
    <col min="13543" max="13543" width="8.7109375" style="148" customWidth="1"/>
    <col min="13544" max="13544" width="11.28515625" style="148" customWidth="1"/>
    <col min="13545" max="13545" width="9.28515625" style="148" customWidth="1"/>
    <col min="13546" max="13546" width="11" style="148" customWidth="1"/>
    <col min="13547" max="13547" width="9.7109375" style="148" customWidth="1"/>
    <col min="13548" max="13548" width="9.42578125" style="148" bestFit="1" customWidth="1"/>
    <col min="13549" max="13796" width="9.140625" style="148"/>
    <col min="13797" max="13797" width="3.42578125" style="148" customWidth="1"/>
    <col min="13798" max="13798" width="29.7109375" style="148" customWidth="1"/>
    <col min="13799" max="13799" width="8.7109375" style="148" customWidth="1"/>
    <col min="13800" max="13800" width="11.28515625" style="148" customWidth="1"/>
    <col min="13801" max="13801" width="9.28515625" style="148" customWidth="1"/>
    <col min="13802" max="13802" width="11" style="148" customWidth="1"/>
    <col min="13803" max="13803" width="9.7109375" style="148" customWidth="1"/>
    <col min="13804" max="13804" width="9.42578125" style="148" bestFit="1" customWidth="1"/>
    <col min="13805" max="14052" width="9.140625" style="148"/>
    <col min="14053" max="14053" width="3.42578125" style="148" customWidth="1"/>
    <col min="14054" max="14054" width="29.7109375" style="148" customWidth="1"/>
    <col min="14055" max="14055" width="8.7109375" style="148" customWidth="1"/>
    <col min="14056" max="14056" width="11.28515625" style="148" customWidth="1"/>
    <col min="14057" max="14057" width="9.28515625" style="148" customWidth="1"/>
    <col min="14058" max="14058" width="11" style="148" customWidth="1"/>
    <col min="14059" max="14059" width="9.7109375" style="148" customWidth="1"/>
    <col min="14060" max="14060" width="9.42578125" style="148" bestFit="1" customWidth="1"/>
    <col min="14061" max="14308" width="9.140625" style="148"/>
    <col min="14309" max="14309" width="3.42578125" style="148" customWidth="1"/>
    <col min="14310" max="14310" width="29.7109375" style="148" customWidth="1"/>
    <col min="14311" max="14311" width="8.7109375" style="148" customWidth="1"/>
    <col min="14312" max="14312" width="11.28515625" style="148" customWidth="1"/>
    <col min="14313" max="14313" width="9.28515625" style="148" customWidth="1"/>
    <col min="14314" max="14314" width="11" style="148" customWidth="1"/>
    <col min="14315" max="14315" width="9.7109375" style="148" customWidth="1"/>
    <col min="14316" max="14316" width="9.42578125" style="148" bestFit="1" customWidth="1"/>
    <col min="14317" max="14564" width="9.140625" style="148"/>
    <col min="14565" max="14565" width="3.42578125" style="148" customWidth="1"/>
    <col min="14566" max="14566" width="29.7109375" style="148" customWidth="1"/>
    <col min="14567" max="14567" width="8.7109375" style="148" customWidth="1"/>
    <col min="14568" max="14568" width="11.28515625" style="148" customWidth="1"/>
    <col min="14569" max="14569" width="9.28515625" style="148" customWidth="1"/>
    <col min="14570" max="14570" width="11" style="148" customWidth="1"/>
    <col min="14571" max="14571" width="9.7109375" style="148" customWidth="1"/>
    <col min="14572" max="14572" width="9.42578125" style="148" bestFit="1" customWidth="1"/>
    <col min="14573" max="14820" width="9.140625" style="148"/>
    <col min="14821" max="14821" width="3.42578125" style="148" customWidth="1"/>
    <col min="14822" max="14822" width="29.7109375" style="148" customWidth="1"/>
    <col min="14823" max="14823" width="8.7109375" style="148" customWidth="1"/>
    <col min="14824" max="14824" width="11.28515625" style="148" customWidth="1"/>
    <col min="14825" max="14825" width="9.28515625" style="148" customWidth="1"/>
    <col min="14826" max="14826" width="11" style="148" customWidth="1"/>
    <col min="14827" max="14827" width="9.7109375" style="148" customWidth="1"/>
    <col min="14828" max="14828" width="9.42578125" style="148" bestFit="1" customWidth="1"/>
    <col min="14829" max="15076" width="9.140625" style="148"/>
    <col min="15077" max="15077" width="3.42578125" style="148" customWidth="1"/>
    <col min="15078" max="15078" width="29.7109375" style="148" customWidth="1"/>
    <col min="15079" max="15079" width="8.7109375" style="148" customWidth="1"/>
    <col min="15080" max="15080" width="11.28515625" style="148" customWidth="1"/>
    <col min="15081" max="15081" width="9.28515625" style="148" customWidth="1"/>
    <col min="15082" max="15082" width="11" style="148" customWidth="1"/>
    <col min="15083" max="15083" width="9.7109375" style="148" customWidth="1"/>
    <col min="15084" max="15084" width="9.42578125" style="148" bestFit="1" customWidth="1"/>
    <col min="15085" max="15332" width="9.140625" style="148"/>
    <col min="15333" max="15333" width="3.42578125" style="148" customWidth="1"/>
    <col min="15334" max="15334" width="29.7109375" style="148" customWidth="1"/>
    <col min="15335" max="15335" width="8.7109375" style="148" customWidth="1"/>
    <col min="15336" max="15336" width="11.28515625" style="148" customWidth="1"/>
    <col min="15337" max="15337" width="9.28515625" style="148" customWidth="1"/>
    <col min="15338" max="15338" width="11" style="148" customWidth="1"/>
    <col min="15339" max="15339" width="9.7109375" style="148" customWidth="1"/>
    <col min="15340" max="15340" width="9.42578125" style="148" bestFit="1" customWidth="1"/>
    <col min="15341" max="15588" width="9.140625" style="148"/>
    <col min="15589" max="15589" width="3.42578125" style="148" customWidth="1"/>
    <col min="15590" max="15590" width="29.7109375" style="148" customWidth="1"/>
    <col min="15591" max="15591" width="8.7109375" style="148" customWidth="1"/>
    <col min="15592" max="15592" width="11.28515625" style="148" customWidth="1"/>
    <col min="15593" max="15593" width="9.28515625" style="148" customWidth="1"/>
    <col min="15594" max="15594" width="11" style="148" customWidth="1"/>
    <col min="15595" max="15595" width="9.7109375" style="148" customWidth="1"/>
    <col min="15596" max="15596" width="9.42578125" style="148" bestFit="1" customWidth="1"/>
    <col min="15597" max="15844" width="9.140625" style="148"/>
    <col min="15845" max="15845" width="3.42578125" style="148" customWidth="1"/>
    <col min="15846" max="15846" width="29.7109375" style="148" customWidth="1"/>
    <col min="15847" max="15847" width="8.7109375" style="148" customWidth="1"/>
    <col min="15848" max="15848" width="11.28515625" style="148" customWidth="1"/>
    <col min="15849" max="15849" width="9.28515625" style="148" customWidth="1"/>
    <col min="15850" max="15850" width="11" style="148" customWidth="1"/>
    <col min="15851" max="15851" width="9.7109375" style="148" customWidth="1"/>
    <col min="15852" max="15852" width="9.42578125" style="148" bestFit="1" customWidth="1"/>
    <col min="15853" max="16100" width="9.140625" style="148"/>
    <col min="16101" max="16101" width="3.42578125" style="148" customWidth="1"/>
    <col min="16102" max="16102" width="29.7109375" style="148" customWidth="1"/>
    <col min="16103" max="16103" width="8.7109375" style="148" customWidth="1"/>
    <col min="16104" max="16104" width="11.28515625" style="148" customWidth="1"/>
    <col min="16105" max="16105" width="9.28515625" style="148" customWidth="1"/>
    <col min="16106" max="16106" width="11" style="148" customWidth="1"/>
    <col min="16107" max="16107" width="9.7109375" style="148" customWidth="1"/>
    <col min="16108" max="16108" width="9.42578125" style="148" bestFit="1" customWidth="1"/>
    <col min="16109" max="16384" width="9.140625" style="148"/>
  </cols>
  <sheetData>
    <row r="1" spans="1:10" ht="15" customHeight="1" x14ac:dyDescent="0.25">
      <c r="A1" s="278" t="s">
        <v>461</v>
      </c>
      <c r="B1" s="278"/>
      <c r="C1" s="278"/>
      <c r="D1" s="278"/>
      <c r="E1" s="278"/>
      <c r="F1" s="278"/>
      <c r="G1" s="278"/>
      <c r="H1" s="278"/>
      <c r="I1" s="278"/>
      <c r="J1" s="278"/>
    </row>
    <row r="2" spans="1:10" ht="15" customHeight="1" x14ac:dyDescent="0.25">
      <c r="A2" s="282" t="s">
        <v>451</v>
      </c>
      <c r="B2" s="282"/>
      <c r="C2" s="282"/>
      <c r="D2" s="282"/>
      <c r="E2" s="282"/>
      <c r="F2" s="282"/>
      <c r="G2" s="282"/>
      <c r="H2" s="282"/>
      <c r="I2" s="282"/>
      <c r="J2" s="282"/>
    </row>
    <row r="3" spans="1:10" ht="15" customHeight="1" x14ac:dyDescent="0.25">
      <c r="A3" s="270" t="s">
        <v>431</v>
      </c>
      <c r="B3" s="270" t="s">
        <v>438</v>
      </c>
      <c r="C3" s="270"/>
      <c r="D3" s="270"/>
      <c r="E3" s="270"/>
      <c r="F3" s="270" t="s">
        <v>267</v>
      </c>
      <c r="G3" s="270"/>
      <c r="H3" s="270" t="s">
        <v>263</v>
      </c>
      <c r="I3" s="270"/>
      <c r="J3" s="276" t="s">
        <v>444</v>
      </c>
    </row>
    <row r="4" spans="1:10" ht="38.25" customHeight="1" x14ac:dyDescent="0.25">
      <c r="A4" s="271"/>
      <c r="B4" s="270"/>
      <c r="C4" s="270"/>
      <c r="D4" s="270"/>
      <c r="E4" s="270"/>
      <c r="F4" s="139" t="s">
        <v>271</v>
      </c>
      <c r="G4" s="140" t="s">
        <v>432</v>
      </c>
      <c r="H4" s="166" t="s">
        <v>271</v>
      </c>
      <c r="I4" s="140" t="s">
        <v>432</v>
      </c>
      <c r="J4" s="277"/>
    </row>
    <row r="5" spans="1:10" ht="15" customHeight="1" x14ac:dyDescent="0.25">
      <c r="A5" s="129">
        <v>1</v>
      </c>
      <c r="B5" s="265" t="s">
        <v>441</v>
      </c>
      <c r="C5" s="265"/>
      <c r="D5" s="265"/>
      <c r="E5" s="265"/>
      <c r="F5" s="132">
        <f>'2. Bilans uspjeha'!C5</f>
        <v>1270681</v>
      </c>
      <c r="G5" s="136">
        <f>F5/F19</f>
        <v>2.7737955911375863E-3</v>
      </c>
      <c r="H5" s="132">
        <f>'2. Bilans uspjeha'!D5</f>
        <v>435266</v>
      </c>
      <c r="I5" s="136">
        <f>H5/H19</f>
        <v>9.0510927412509456E-4</v>
      </c>
      <c r="J5" s="137">
        <f>(F5-H5)/H5*100</f>
        <v>191.93205993576342</v>
      </c>
    </row>
    <row r="6" spans="1:10" ht="15" customHeight="1" x14ac:dyDescent="0.25">
      <c r="A6" s="129">
        <v>2</v>
      </c>
      <c r="B6" s="279" t="s">
        <v>137</v>
      </c>
      <c r="C6" s="279"/>
      <c r="D6" s="279"/>
      <c r="E6" s="279"/>
      <c r="F6" s="133">
        <f>'2. Bilans uspjeha'!C6</f>
        <v>371576</v>
      </c>
      <c r="G6" s="135">
        <f>F6/F19</f>
        <v>8.1112086398753096E-4</v>
      </c>
      <c r="H6" s="133">
        <f>'2. Bilans uspjeha'!D6</f>
        <v>0</v>
      </c>
      <c r="I6" s="134">
        <f>H6/H19</f>
        <v>0</v>
      </c>
      <c r="J6" s="137" t="e">
        <f t="shared" ref="J6:J19" si="0">(F6-H6)/H6*100</f>
        <v>#DIV/0!</v>
      </c>
    </row>
    <row r="7" spans="1:10" ht="15" customHeight="1" x14ac:dyDescent="0.25">
      <c r="A7" s="129">
        <v>3</v>
      </c>
      <c r="B7" s="279" t="s">
        <v>138</v>
      </c>
      <c r="C7" s="279"/>
      <c r="D7" s="279"/>
      <c r="E7" s="279"/>
      <c r="F7" s="133">
        <f>'2. Bilans uspjeha'!C7</f>
        <v>899105</v>
      </c>
      <c r="G7" s="135">
        <f>F7/F19</f>
        <v>1.9626747271500556E-3</v>
      </c>
      <c r="H7" s="133">
        <f>'2. Bilans uspjeha'!D7</f>
        <v>435266</v>
      </c>
      <c r="I7" s="134">
        <f>H7/H19</f>
        <v>9.0510927412509456E-4</v>
      </c>
      <c r="J7" s="137">
        <f t="shared" si="0"/>
        <v>106.56449159824109</v>
      </c>
    </row>
    <row r="8" spans="1:10" ht="15" customHeight="1" x14ac:dyDescent="0.25">
      <c r="A8" s="129">
        <v>4</v>
      </c>
      <c r="B8" s="279" t="s">
        <v>485</v>
      </c>
      <c r="C8" s="279"/>
      <c r="D8" s="279"/>
      <c r="E8" s="279"/>
      <c r="F8" s="133">
        <f>'2. Bilans uspjeha'!C8</f>
        <v>0</v>
      </c>
      <c r="G8" s="135">
        <f>F8/F19</f>
        <v>0</v>
      </c>
      <c r="H8" s="133">
        <f>'2. Bilans uspjeha'!D8</f>
        <v>0</v>
      </c>
      <c r="I8" s="134">
        <f>H8/H19</f>
        <v>0</v>
      </c>
      <c r="J8" s="137" t="e">
        <f t="shared" si="0"/>
        <v>#DIV/0!</v>
      </c>
    </row>
    <row r="9" spans="1:10" ht="15" customHeight="1" x14ac:dyDescent="0.25">
      <c r="A9" s="129">
        <v>5</v>
      </c>
      <c r="B9" s="265" t="s">
        <v>442</v>
      </c>
      <c r="C9" s="265"/>
      <c r="D9" s="265"/>
      <c r="E9" s="265"/>
      <c r="F9" s="132">
        <f>'2. Bilans uspjeha'!C9</f>
        <v>452184762</v>
      </c>
      <c r="G9" s="138">
        <f>F9/F19</f>
        <v>0.98708338222984271</v>
      </c>
      <c r="H9" s="132">
        <f>'2. Bilans uspjeha'!D9</f>
        <v>476618594</v>
      </c>
      <c r="I9" s="136">
        <f>H9/H19</f>
        <v>0.99109948778416679</v>
      </c>
      <c r="J9" s="137">
        <f t="shared" si="0"/>
        <v>-5.1264957573182715</v>
      </c>
    </row>
    <row r="10" spans="1:10" ht="15" customHeight="1" x14ac:dyDescent="0.25">
      <c r="A10" s="129">
        <v>6</v>
      </c>
      <c r="B10" s="279" t="s">
        <v>141</v>
      </c>
      <c r="C10" s="279"/>
      <c r="D10" s="279"/>
      <c r="E10" s="279"/>
      <c r="F10" s="133">
        <f>'2. Bilans uspjeha'!C10</f>
        <v>14191568</v>
      </c>
      <c r="G10" s="135">
        <f>F10/F19</f>
        <v>3.0979064572248468E-2</v>
      </c>
      <c r="H10" s="133">
        <f>'2. Bilans uspjeha'!D10</f>
        <v>15870918</v>
      </c>
      <c r="I10" s="134">
        <f>H10/H19</f>
        <v>3.3002612358141684E-2</v>
      </c>
      <c r="J10" s="137">
        <f t="shared" si="0"/>
        <v>-10.581303488556868</v>
      </c>
    </row>
    <row r="11" spans="1:10" ht="15" customHeight="1" x14ac:dyDescent="0.25">
      <c r="A11" s="129">
        <v>7</v>
      </c>
      <c r="B11" s="279" t="s">
        <v>142</v>
      </c>
      <c r="C11" s="279"/>
      <c r="D11" s="279"/>
      <c r="E11" s="279"/>
      <c r="F11" s="133">
        <f>'2. Bilans uspjeha'!C11</f>
        <v>407032599</v>
      </c>
      <c r="G11" s="135">
        <f>F11/F19</f>
        <v>0.88851980044989509</v>
      </c>
      <c r="H11" s="133">
        <f>'2. Bilans uspjeha'!D11</f>
        <v>431634731</v>
      </c>
      <c r="I11" s="134">
        <f>H11/H19</f>
        <v>0.89755827025908397</v>
      </c>
      <c r="J11" s="137">
        <f t="shared" si="0"/>
        <v>-5.6997572792630535</v>
      </c>
    </row>
    <row r="12" spans="1:10" ht="15" customHeight="1" x14ac:dyDescent="0.25">
      <c r="A12" s="129">
        <v>8</v>
      </c>
      <c r="B12" s="279" t="s">
        <v>486</v>
      </c>
      <c r="C12" s="279"/>
      <c r="D12" s="279"/>
      <c r="E12" s="279"/>
      <c r="F12" s="133">
        <f>'2. Bilans uspjeha'!C12</f>
        <v>30960595</v>
      </c>
      <c r="G12" s="135">
        <f>F12/F19</f>
        <v>6.7584517207699174E-2</v>
      </c>
      <c r="H12" s="133">
        <f>'2. Bilans uspjeha'!D12</f>
        <v>29112945</v>
      </c>
      <c r="I12" s="134">
        <f>H12/H19</f>
        <v>6.0538605166941137E-2</v>
      </c>
      <c r="J12" s="137">
        <f t="shared" si="0"/>
        <v>6.3464895083613149</v>
      </c>
    </row>
    <row r="13" spans="1:10" ht="15" customHeight="1" x14ac:dyDescent="0.25">
      <c r="A13" s="129">
        <v>9</v>
      </c>
      <c r="B13" s="265" t="s">
        <v>144</v>
      </c>
      <c r="C13" s="265"/>
      <c r="D13" s="265"/>
      <c r="E13" s="265"/>
      <c r="F13" s="132">
        <f>'2. Bilans uspjeha'!C13</f>
        <v>0</v>
      </c>
      <c r="G13" s="138">
        <f>F13/F19</f>
        <v>0</v>
      </c>
      <c r="H13" s="132">
        <f>'2. Bilans uspjeha'!D13</f>
        <v>0</v>
      </c>
      <c r="I13" s="136">
        <f>H13/H19</f>
        <v>0</v>
      </c>
      <c r="J13" s="137" t="e">
        <f t="shared" si="0"/>
        <v>#DIV/0!</v>
      </c>
    </row>
    <row r="14" spans="1:10" ht="15" customHeight="1" x14ac:dyDescent="0.25">
      <c r="A14" s="129">
        <v>10</v>
      </c>
      <c r="B14" s="265" t="s">
        <v>145</v>
      </c>
      <c r="C14" s="265"/>
      <c r="D14" s="265"/>
      <c r="E14" s="265"/>
      <c r="F14" s="132">
        <f>'2. Bilans uspjeha'!C14</f>
        <v>0</v>
      </c>
      <c r="G14" s="138">
        <f>F14/F19</f>
        <v>0</v>
      </c>
      <c r="H14" s="132">
        <f>'2. Bilans uspjeha'!D14</f>
        <v>0</v>
      </c>
      <c r="I14" s="136">
        <f>H14/H19</f>
        <v>0</v>
      </c>
      <c r="J14" s="137" t="e">
        <f t="shared" si="0"/>
        <v>#DIV/0!</v>
      </c>
    </row>
    <row r="15" spans="1:10" ht="15" customHeight="1" x14ac:dyDescent="0.25">
      <c r="A15" s="129">
        <v>11</v>
      </c>
      <c r="B15" s="265" t="s">
        <v>146</v>
      </c>
      <c r="C15" s="265"/>
      <c r="D15" s="265"/>
      <c r="E15" s="265"/>
      <c r="F15" s="132">
        <f>'2. Bilans uspjeha'!C15</f>
        <v>0</v>
      </c>
      <c r="G15" s="138">
        <f>F15/F19</f>
        <v>0</v>
      </c>
      <c r="H15" s="132">
        <f>'2. Bilans uspjeha'!D15</f>
        <v>0</v>
      </c>
      <c r="I15" s="136">
        <f>H15/H19</f>
        <v>0</v>
      </c>
      <c r="J15" s="137" t="e">
        <f t="shared" si="0"/>
        <v>#DIV/0!</v>
      </c>
    </row>
    <row r="16" spans="1:10" ht="15" customHeight="1" x14ac:dyDescent="0.25">
      <c r="A16" s="129">
        <v>12</v>
      </c>
      <c r="B16" s="265" t="s">
        <v>439</v>
      </c>
      <c r="C16" s="265"/>
      <c r="D16" s="265"/>
      <c r="E16" s="265"/>
      <c r="F16" s="132">
        <f>'2. Bilans uspjeha'!C16</f>
        <v>0</v>
      </c>
      <c r="G16" s="138">
        <f>F16/F19</f>
        <v>0</v>
      </c>
      <c r="H16" s="132">
        <f>'2. Bilans uspjeha'!D16</f>
        <v>0</v>
      </c>
      <c r="I16" s="136">
        <f>H16/H19</f>
        <v>0</v>
      </c>
      <c r="J16" s="137" t="e">
        <f t="shared" si="0"/>
        <v>#DIV/0!</v>
      </c>
    </row>
    <row r="17" spans="1:10" ht="15" customHeight="1" x14ac:dyDescent="0.25">
      <c r="A17" s="129">
        <v>13</v>
      </c>
      <c r="B17" s="265" t="s">
        <v>440</v>
      </c>
      <c r="C17" s="265"/>
      <c r="D17" s="265"/>
      <c r="E17" s="265"/>
      <c r="F17" s="132">
        <f>'2. Bilans uspjeha'!C17</f>
        <v>0</v>
      </c>
      <c r="G17" s="138">
        <f>F17/F19</f>
        <v>0</v>
      </c>
      <c r="H17" s="132">
        <f>'2. Bilans uspjeha'!D17</f>
        <v>0</v>
      </c>
      <c r="I17" s="136">
        <f>H17/H19</f>
        <v>0</v>
      </c>
      <c r="J17" s="137" t="e">
        <f t="shared" si="0"/>
        <v>#DIV/0!</v>
      </c>
    </row>
    <row r="18" spans="1:10" ht="15" customHeight="1" x14ac:dyDescent="0.25">
      <c r="A18" s="129">
        <v>14</v>
      </c>
      <c r="B18" s="265" t="s">
        <v>149</v>
      </c>
      <c r="C18" s="265"/>
      <c r="D18" s="265"/>
      <c r="E18" s="265"/>
      <c r="F18" s="132">
        <f>'2. Bilans uspjeha'!C18</f>
        <v>4646446</v>
      </c>
      <c r="G18" s="138">
        <f>F18/F19</f>
        <v>1.0142822179019654E-2</v>
      </c>
      <c r="H18" s="132">
        <f>'2. Bilans uspjeha'!D18</f>
        <v>3844980</v>
      </c>
      <c r="I18" s="136">
        <f>H18/H19</f>
        <v>7.995402941708073E-3</v>
      </c>
      <c r="J18" s="137">
        <f t="shared" si="0"/>
        <v>20.844477734604602</v>
      </c>
    </row>
    <row r="19" spans="1:10" ht="15" customHeight="1" x14ac:dyDescent="0.25">
      <c r="A19" s="129">
        <v>15</v>
      </c>
      <c r="B19" s="280" t="s">
        <v>443</v>
      </c>
      <c r="C19" s="280"/>
      <c r="D19" s="280"/>
      <c r="E19" s="280"/>
      <c r="F19" s="130">
        <f>F5+F9+F13+F14+F15+F16+F17+F18</f>
        <v>458101889</v>
      </c>
      <c r="G19" s="130"/>
      <c r="H19" s="130">
        <f t="shared" ref="H19" si="1">H5+H9+H13+H14+H15+H16+H17+H18</f>
        <v>480898840</v>
      </c>
      <c r="I19" s="131"/>
      <c r="J19" s="137">
        <f t="shared" si="0"/>
        <v>-4.7404878331584248</v>
      </c>
    </row>
    <row r="20" spans="1:10" ht="15" customHeight="1" x14ac:dyDescent="0.25">
      <c r="A20" s="143"/>
      <c r="B20" s="149"/>
      <c r="C20" s="149"/>
      <c r="D20" s="149"/>
      <c r="E20" s="149"/>
      <c r="F20" s="144"/>
      <c r="G20" s="144"/>
      <c r="H20" s="144"/>
      <c r="I20" s="145"/>
      <c r="J20" s="146"/>
    </row>
    <row r="22" spans="1:10" ht="15" customHeight="1" x14ac:dyDescent="0.25">
      <c r="A22" s="264" t="s">
        <v>452</v>
      </c>
      <c r="B22" s="264"/>
      <c r="C22" s="264"/>
      <c r="D22" s="264"/>
      <c r="E22" s="264"/>
      <c r="F22" s="264"/>
      <c r="G22" s="264"/>
      <c r="H22" s="264"/>
      <c r="I22" s="264"/>
      <c r="J22" s="264"/>
    </row>
    <row r="23" spans="1:10" ht="14.25" customHeight="1" x14ac:dyDescent="0.25">
      <c r="A23" s="270" t="s">
        <v>431</v>
      </c>
      <c r="B23" s="266" t="s">
        <v>438</v>
      </c>
      <c r="C23" s="267"/>
      <c r="D23" s="270" t="s">
        <v>447</v>
      </c>
      <c r="E23" s="270"/>
      <c r="F23" s="270"/>
      <c r="G23" s="270" t="s">
        <v>263</v>
      </c>
      <c r="H23" s="270"/>
      <c r="I23" s="270"/>
      <c r="J23" s="276" t="s">
        <v>444</v>
      </c>
    </row>
    <row r="24" spans="1:10" ht="38.25" customHeight="1" x14ac:dyDescent="0.25">
      <c r="A24" s="271"/>
      <c r="B24" s="268"/>
      <c r="C24" s="269"/>
      <c r="D24" s="166" t="s">
        <v>271</v>
      </c>
      <c r="E24" s="140" t="s">
        <v>433</v>
      </c>
      <c r="F24" s="140" t="s">
        <v>434</v>
      </c>
      <c r="G24" s="166" t="s">
        <v>271</v>
      </c>
      <c r="H24" s="140" t="s">
        <v>433</v>
      </c>
      <c r="I24" s="140" t="s">
        <v>434</v>
      </c>
      <c r="J24" s="277"/>
    </row>
    <row r="25" spans="1:10" ht="15" customHeight="1" x14ac:dyDescent="0.25">
      <c r="A25" s="129" t="s">
        <v>291</v>
      </c>
      <c r="B25" s="272" t="s">
        <v>339</v>
      </c>
      <c r="C25" s="273"/>
      <c r="D25" s="150">
        <f>'2. Bilans uspjeha'!C20</f>
        <v>1090450</v>
      </c>
      <c r="E25" s="124">
        <f>SUM((D25/D27)*100)</f>
        <v>1.8689863293106779</v>
      </c>
      <c r="F25" s="141">
        <f>D25/F19</f>
        <v>2.3803656483066806E-3</v>
      </c>
      <c r="G25" s="151">
        <f>'2. Bilans uspjeha'!D20</f>
        <v>509135</v>
      </c>
      <c r="H25" s="124">
        <f>SUM((G25/G27)*100)</f>
        <v>1.0047721918069232</v>
      </c>
      <c r="I25" s="141">
        <f>G25/F19</f>
        <v>1.1114012236696977E-3</v>
      </c>
      <c r="J25" s="124">
        <f>(D25-G25)/G25*100</f>
        <v>114.17698645742288</v>
      </c>
    </row>
    <row r="26" spans="1:10" ht="15" customHeight="1" x14ac:dyDescent="0.25">
      <c r="A26" s="129" t="s">
        <v>293</v>
      </c>
      <c r="B26" s="272" t="s">
        <v>446</v>
      </c>
      <c r="C26" s="273"/>
      <c r="D26" s="150">
        <f>'2. Bilans uspjeha'!C21</f>
        <v>57254011</v>
      </c>
      <c r="E26" s="124">
        <f>SUM((D26/D27)*100)</f>
        <v>98.131013670689327</v>
      </c>
      <c r="F26" s="141">
        <f>D26/F19</f>
        <v>0.1249809537458598</v>
      </c>
      <c r="G26" s="151">
        <f>'2. Bilans uspjeha'!D21</f>
        <v>50162550</v>
      </c>
      <c r="H26" s="124">
        <f>SUM((G26/G27)*100)</f>
        <v>98.995227808193079</v>
      </c>
      <c r="I26" s="141">
        <f>G26/F19</f>
        <v>0.10950085822501378</v>
      </c>
      <c r="J26" s="124">
        <f t="shared" ref="J26:J27" si="2">(D26-G26)/G26*100</f>
        <v>14.136962734151274</v>
      </c>
    </row>
    <row r="27" spans="1:10" ht="15" customHeight="1" x14ac:dyDescent="0.25">
      <c r="A27" s="125"/>
      <c r="B27" s="274" t="s">
        <v>445</v>
      </c>
      <c r="C27" s="275"/>
      <c r="D27" s="122">
        <f t="shared" ref="D27:I27" si="3">SUM(D25:D26)</f>
        <v>58344461</v>
      </c>
      <c r="E27" s="126">
        <f t="shared" si="3"/>
        <v>100</v>
      </c>
      <c r="F27" s="142">
        <f t="shared" si="3"/>
        <v>0.12736131939416648</v>
      </c>
      <c r="G27" s="122">
        <f t="shared" si="3"/>
        <v>50671685</v>
      </c>
      <c r="H27" s="126">
        <f t="shared" si="3"/>
        <v>100</v>
      </c>
      <c r="I27" s="142">
        <f t="shared" si="3"/>
        <v>0.11061225944868347</v>
      </c>
      <c r="J27" s="124">
        <f t="shared" si="2"/>
        <v>15.142137073199757</v>
      </c>
    </row>
    <row r="31" spans="1:10" ht="15" customHeight="1" x14ac:dyDescent="0.25">
      <c r="A31" s="264" t="s">
        <v>453</v>
      </c>
      <c r="B31" s="264"/>
      <c r="C31" s="264"/>
      <c r="D31" s="264"/>
      <c r="E31" s="264"/>
      <c r="F31" s="264"/>
      <c r="G31" s="264"/>
      <c r="H31" s="264"/>
      <c r="I31" s="264"/>
      <c r="J31" s="264"/>
    </row>
    <row r="32" spans="1:10" ht="15" customHeight="1" x14ac:dyDescent="0.25">
      <c r="A32" s="270" t="s">
        <v>431</v>
      </c>
      <c r="B32" s="266" t="s">
        <v>438</v>
      </c>
      <c r="C32" s="267"/>
      <c r="D32" s="270" t="s">
        <v>447</v>
      </c>
      <c r="E32" s="270"/>
      <c r="F32" s="270"/>
      <c r="G32" s="270" t="s">
        <v>263</v>
      </c>
      <c r="H32" s="270"/>
      <c r="I32" s="270"/>
      <c r="J32" s="276" t="s">
        <v>444</v>
      </c>
    </row>
    <row r="33" spans="1:10" ht="43.5" customHeight="1" x14ac:dyDescent="0.25">
      <c r="A33" s="271"/>
      <c r="B33" s="268"/>
      <c r="C33" s="269"/>
      <c r="D33" s="166" t="s">
        <v>271</v>
      </c>
      <c r="E33" s="140" t="s">
        <v>433</v>
      </c>
      <c r="F33" s="140" t="s">
        <v>434</v>
      </c>
      <c r="G33" s="166" t="s">
        <v>271</v>
      </c>
      <c r="H33" s="140" t="s">
        <v>433</v>
      </c>
      <c r="I33" s="140" t="s">
        <v>434</v>
      </c>
      <c r="J33" s="277"/>
    </row>
    <row r="34" spans="1:10" ht="15" customHeight="1" x14ac:dyDescent="0.25">
      <c r="A34" s="129" t="s">
        <v>291</v>
      </c>
      <c r="B34" s="283" t="s">
        <v>411</v>
      </c>
      <c r="C34" s="283"/>
      <c r="D34" s="150">
        <f>'2. Bilans uspjeha'!C25</f>
        <v>115413837</v>
      </c>
      <c r="E34" s="147">
        <f>SUM((D34/D35)*100)</f>
        <v>100</v>
      </c>
      <c r="F34" s="147">
        <f>SUM((D34/F19)*100)</f>
        <v>25.193922961535748</v>
      </c>
      <c r="G34" s="150">
        <f>'2. Bilans uspjeha'!D25</f>
        <v>109513429</v>
      </c>
      <c r="H34" s="124">
        <f>SUM((G34/G35)*100)</f>
        <v>100</v>
      </c>
      <c r="I34" s="124">
        <f>SUM((G34/H19)*100)</f>
        <v>22.772654015967266</v>
      </c>
      <c r="J34" s="124">
        <f>(D34-G34)/G34*100</f>
        <v>5.3878396958970214</v>
      </c>
    </row>
    <row r="35" spans="1:10" ht="15" customHeight="1" x14ac:dyDescent="0.25">
      <c r="A35" s="125"/>
      <c r="B35" s="274" t="s">
        <v>445</v>
      </c>
      <c r="C35" s="275"/>
      <c r="D35" s="122">
        <f>SUM(D34)</f>
        <v>115413837</v>
      </c>
      <c r="E35" s="126">
        <f>SUM(E32:E34)</f>
        <v>100</v>
      </c>
      <c r="F35" s="126">
        <f>SUM(F32:F34)</f>
        <v>25.193922961535748</v>
      </c>
      <c r="G35" s="122">
        <f>SUM(G34)</f>
        <v>109513429</v>
      </c>
      <c r="H35" s="126">
        <f>SUM(H32:H34)</f>
        <v>100</v>
      </c>
      <c r="I35" s="126">
        <f>SUM(I32:I34)</f>
        <v>22.772654015967266</v>
      </c>
      <c r="J35" s="124">
        <f>(D35-G35)/G35*100</f>
        <v>5.3878396958970214</v>
      </c>
    </row>
    <row r="36" spans="1:10" ht="15" customHeight="1" x14ac:dyDescent="0.25">
      <c r="J36" s="152"/>
    </row>
    <row r="37" spans="1:10" ht="15" customHeight="1" x14ac:dyDescent="0.25">
      <c r="A37" s="264" t="s">
        <v>454</v>
      </c>
      <c r="B37" s="264"/>
      <c r="C37" s="264"/>
      <c r="D37" s="264"/>
      <c r="E37" s="264"/>
      <c r="F37" s="264"/>
      <c r="G37" s="264"/>
      <c r="H37" s="264"/>
      <c r="I37" s="264"/>
      <c r="J37" s="264"/>
    </row>
    <row r="38" spans="1:10" ht="15" customHeight="1" x14ac:dyDescent="0.25">
      <c r="A38" s="270" t="s">
        <v>431</v>
      </c>
      <c r="B38" s="270" t="s">
        <v>278</v>
      </c>
      <c r="C38" s="270"/>
      <c r="D38" s="270"/>
      <c r="E38" s="270"/>
      <c r="F38" s="270" t="s">
        <v>267</v>
      </c>
      <c r="G38" s="270"/>
      <c r="H38" s="270" t="s">
        <v>263</v>
      </c>
      <c r="I38" s="270"/>
      <c r="J38" s="276" t="s">
        <v>444</v>
      </c>
    </row>
    <row r="39" spans="1:10" ht="46.5" customHeight="1" x14ac:dyDescent="0.25">
      <c r="A39" s="271"/>
      <c r="B39" s="270"/>
      <c r="C39" s="270"/>
      <c r="D39" s="270"/>
      <c r="E39" s="270"/>
      <c r="F39" s="166" t="s">
        <v>271</v>
      </c>
      <c r="G39" s="140" t="s">
        <v>435</v>
      </c>
      <c r="H39" s="166" t="s">
        <v>271</v>
      </c>
      <c r="I39" s="140" t="s">
        <v>435</v>
      </c>
      <c r="J39" s="277"/>
    </row>
    <row r="40" spans="1:10" ht="15" customHeight="1" x14ac:dyDescent="0.25">
      <c r="A40" s="125" t="s">
        <v>291</v>
      </c>
      <c r="B40" s="353" t="s">
        <v>484</v>
      </c>
      <c r="C40" s="353"/>
      <c r="D40" s="353"/>
      <c r="E40" s="353"/>
      <c r="F40" s="127">
        <f>SUM(F19-D27-D35)</f>
        <v>284343591</v>
      </c>
      <c r="G40" s="124">
        <f>SUM((F40/F19)*100)</f>
        <v>62.069945099047608</v>
      </c>
      <c r="H40" s="127">
        <f>SUM(H19-G27-G35)</f>
        <v>320713726</v>
      </c>
      <c r="I40" s="120">
        <f>SUM((H40/H19)*100)</f>
        <v>66.690476109279032</v>
      </c>
      <c r="J40" s="124">
        <f>(F40-H40)/H40*100</f>
        <v>-11.340373688901609</v>
      </c>
    </row>
    <row r="41" spans="1:10" ht="15" customHeight="1" x14ac:dyDescent="0.25">
      <c r="A41" s="153"/>
      <c r="B41" s="154"/>
      <c r="C41" s="155"/>
      <c r="D41" s="156"/>
      <c r="E41" s="156"/>
      <c r="F41" s="155"/>
    </row>
    <row r="42" spans="1:10" ht="15" customHeight="1" x14ac:dyDescent="0.25">
      <c r="A42" s="264" t="s">
        <v>455</v>
      </c>
      <c r="B42" s="264"/>
      <c r="C42" s="264"/>
      <c r="D42" s="264"/>
      <c r="E42" s="264"/>
      <c r="F42" s="264"/>
      <c r="G42" s="264"/>
      <c r="H42" s="264"/>
      <c r="I42" s="264"/>
      <c r="J42" s="264"/>
    </row>
    <row r="43" spans="1:10" ht="15" customHeight="1" x14ac:dyDescent="0.25">
      <c r="A43" s="270" t="s">
        <v>431</v>
      </c>
      <c r="B43" s="266" t="s">
        <v>438</v>
      </c>
      <c r="C43" s="267"/>
      <c r="D43" s="270" t="s">
        <v>447</v>
      </c>
      <c r="E43" s="270"/>
      <c r="F43" s="270"/>
      <c r="G43" s="270" t="s">
        <v>263</v>
      </c>
      <c r="H43" s="270"/>
      <c r="I43" s="270"/>
      <c r="J43" s="276" t="s">
        <v>444</v>
      </c>
    </row>
    <row r="44" spans="1:10" ht="45.75" customHeight="1" x14ac:dyDescent="0.25">
      <c r="A44" s="271"/>
      <c r="B44" s="268"/>
      <c r="C44" s="269"/>
      <c r="D44" s="166" t="s">
        <v>271</v>
      </c>
      <c r="E44" s="140" t="s">
        <v>433</v>
      </c>
      <c r="F44" s="140" t="s">
        <v>434</v>
      </c>
      <c r="G44" s="166" t="s">
        <v>271</v>
      </c>
      <c r="H44" s="140" t="s">
        <v>433</v>
      </c>
      <c r="I44" s="140" t="s">
        <v>434</v>
      </c>
      <c r="J44" s="277"/>
    </row>
    <row r="45" spans="1:10" s="159" customFormat="1" ht="15" customHeight="1" x14ac:dyDescent="0.25">
      <c r="A45" s="157" t="s">
        <v>291</v>
      </c>
      <c r="B45" s="281" t="s">
        <v>343</v>
      </c>
      <c r="C45" s="281"/>
      <c r="D45" s="151">
        <f>'2. Bilans uspjeha'!C23</f>
        <v>60467134</v>
      </c>
      <c r="E45" s="158">
        <f>SUM((D45/D49)*100)</f>
        <v>74.366620514213167</v>
      </c>
      <c r="F45" s="158">
        <f>SUM((D45/F19)*100)</f>
        <v>13.199494577940934</v>
      </c>
      <c r="G45" s="151">
        <f>'2. Bilans uspjeha'!D23</f>
        <v>61199115</v>
      </c>
      <c r="H45" s="158">
        <f>SUM((G45/G49)*100)</f>
        <v>76.239667444737776</v>
      </c>
      <c r="I45" s="158">
        <f>SUM((G45/H19)*100)</f>
        <v>12.725985157294204</v>
      </c>
      <c r="J45" s="158">
        <f>(D45-G45)/G45*100</f>
        <v>-1.1960646816543017</v>
      </c>
    </row>
    <row r="46" spans="1:10" s="159" customFormat="1" ht="15" customHeight="1" x14ac:dyDescent="0.25">
      <c r="A46" s="157" t="s">
        <v>293</v>
      </c>
      <c r="B46" s="281" t="s">
        <v>481</v>
      </c>
      <c r="C46" s="281"/>
      <c r="D46" s="151">
        <f>'2. Bilans uspjeha'!C29</f>
        <v>16027259</v>
      </c>
      <c r="E46" s="158">
        <f>SUM((D46/D49)*100)</f>
        <v>19.711420222694986</v>
      </c>
      <c r="F46" s="158">
        <f>SUM((D46/F19)*100)</f>
        <v>3.4986232069433791</v>
      </c>
      <c r="G46" s="151">
        <f>'2. Bilans uspjeha'!D29</f>
        <v>15338086</v>
      </c>
      <c r="H46" s="158">
        <f>SUM((G46/G49)*100)</f>
        <v>19.107638662402035</v>
      </c>
      <c r="I46" s="158">
        <f>SUM((G46/H19)*100)</f>
        <v>3.189462049856473</v>
      </c>
      <c r="J46" s="158">
        <f t="shared" ref="J46:J49" si="4">(D46-G46)/G46*100</f>
        <v>4.4932138208118015</v>
      </c>
    </row>
    <row r="47" spans="1:10" s="159" customFormat="1" ht="15" customHeight="1" x14ac:dyDescent="0.25">
      <c r="A47" s="157" t="s">
        <v>294</v>
      </c>
      <c r="B47" s="281" t="s">
        <v>482</v>
      </c>
      <c r="C47" s="281"/>
      <c r="D47" s="151">
        <f>'2. Bilans uspjeha'!C30</f>
        <v>4131786</v>
      </c>
      <c r="E47" s="158">
        <f>SUM((D47/D49)*100)</f>
        <v>5.0815532535069172</v>
      </c>
      <c r="F47" s="158">
        <f>SUM((D47/F19)*100)</f>
        <v>0.90193603196427763</v>
      </c>
      <c r="G47" s="151">
        <f>'2. Bilans uspjeha'!D30</f>
        <v>3306752</v>
      </c>
      <c r="H47" s="158">
        <f>SUM((G47/G49)*100)</f>
        <v>4.1194333088349646</v>
      </c>
      <c r="I47" s="158">
        <f>SUM((G47/H19)*100)</f>
        <v>0.68761904270760976</v>
      </c>
      <c r="J47" s="158">
        <f t="shared" si="4"/>
        <v>24.949981129519237</v>
      </c>
    </row>
    <row r="48" spans="1:10" s="159" customFormat="1" ht="15" customHeight="1" x14ac:dyDescent="0.25">
      <c r="A48" s="157" t="s">
        <v>299</v>
      </c>
      <c r="B48" s="281" t="s">
        <v>483</v>
      </c>
      <c r="C48" s="281"/>
      <c r="D48" s="151">
        <f>'2. Bilans uspjeha'!C31</f>
        <v>683330</v>
      </c>
      <c r="E48" s="158">
        <f>SUM((D48/D49)*100)</f>
        <v>0.84040600958493061</v>
      </c>
      <c r="F48" s="158">
        <f>SUM((D48/F19)*100)</f>
        <v>0.14916550584230401</v>
      </c>
      <c r="G48" s="151">
        <f>'2. Bilans uspjeha'!D31</f>
        <v>428059</v>
      </c>
      <c r="H48" s="158">
        <f>SUM((G48/G49)*100)</f>
        <v>0.53326058402522658</v>
      </c>
      <c r="I48" s="158">
        <f>SUM((G48/H19)*100)</f>
        <v>8.9012275429901228E-2</v>
      </c>
      <c r="J48" s="158">
        <f t="shared" si="4"/>
        <v>59.634536360641874</v>
      </c>
    </row>
    <row r="49" spans="1:10" ht="15" customHeight="1" x14ac:dyDescent="0.25">
      <c r="A49" s="125"/>
      <c r="B49" s="274" t="s">
        <v>445</v>
      </c>
      <c r="C49" s="275"/>
      <c r="D49" s="122">
        <f t="shared" ref="D49:I49" si="5">SUM(D45:D48)</f>
        <v>81309509</v>
      </c>
      <c r="E49" s="123">
        <f t="shared" si="5"/>
        <v>99.999999999999986</v>
      </c>
      <c r="F49" s="123">
        <f t="shared" si="5"/>
        <v>17.749219322690898</v>
      </c>
      <c r="G49" s="122">
        <f t="shared" si="5"/>
        <v>80272012</v>
      </c>
      <c r="H49" s="123">
        <f t="shared" si="5"/>
        <v>100.00000000000001</v>
      </c>
      <c r="I49" s="123">
        <f t="shared" si="5"/>
        <v>16.692078525288188</v>
      </c>
      <c r="J49" s="158">
        <f t="shared" si="4"/>
        <v>1.2924766355675747</v>
      </c>
    </row>
    <row r="51" spans="1:10" ht="15" customHeight="1" x14ac:dyDescent="0.25">
      <c r="A51" s="264" t="s">
        <v>457</v>
      </c>
      <c r="B51" s="264"/>
      <c r="C51" s="264"/>
      <c r="D51" s="264"/>
      <c r="E51" s="264"/>
      <c r="F51" s="264"/>
      <c r="G51" s="264"/>
      <c r="H51" s="264"/>
      <c r="I51" s="264"/>
      <c r="J51" s="264"/>
    </row>
    <row r="52" spans="1:10" ht="15" customHeight="1" x14ac:dyDescent="0.25">
      <c r="A52" s="270" t="s">
        <v>431</v>
      </c>
      <c r="B52" s="270" t="s">
        <v>278</v>
      </c>
      <c r="C52" s="270"/>
      <c r="D52" s="270"/>
      <c r="E52" s="270"/>
      <c r="F52" s="270" t="s">
        <v>267</v>
      </c>
      <c r="G52" s="270"/>
      <c r="H52" s="270" t="s">
        <v>263</v>
      </c>
      <c r="I52" s="270"/>
      <c r="J52" s="276" t="s">
        <v>444</v>
      </c>
    </row>
    <row r="53" spans="1:10" ht="43.5" customHeight="1" x14ac:dyDescent="0.25">
      <c r="A53" s="271"/>
      <c r="B53" s="270"/>
      <c r="C53" s="270"/>
      <c r="D53" s="270"/>
      <c r="E53" s="270"/>
      <c r="F53" s="166" t="s">
        <v>271</v>
      </c>
      <c r="G53" s="140" t="s">
        <v>435</v>
      </c>
      <c r="H53" s="166" t="s">
        <v>271</v>
      </c>
      <c r="I53" s="140" t="s">
        <v>435</v>
      </c>
      <c r="J53" s="277"/>
    </row>
    <row r="54" spans="1:10" ht="15" customHeight="1" x14ac:dyDescent="0.25">
      <c r="A54" s="129" t="s">
        <v>291</v>
      </c>
      <c r="B54" s="285" t="s">
        <v>436</v>
      </c>
      <c r="C54" s="285"/>
      <c r="D54" s="285"/>
      <c r="E54" s="285"/>
      <c r="F54" s="150">
        <f>SUM(F40-D49)</f>
        <v>203034082</v>
      </c>
      <c r="G54" s="147">
        <f>SUM((F54/F19)*100)</f>
        <v>44.32072577635671</v>
      </c>
      <c r="H54" s="150">
        <f>SUM(H40-G49)</f>
        <v>240441714</v>
      </c>
      <c r="I54" s="162">
        <f>SUM((H54/H19)*100)</f>
        <v>49.998397583990844</v>
      </c>
      <c r="J54" s="147">
        <f>(F54-H54)/H54*100</f>
        <v>-15.557879445161499</v>
      </c>
    </row>
    <row r="56" spans="1:10" ht="15" customHeight="1" x14ac:dyDescent="0.25">
      <c r="A56" s="264" t="s">
        <v>456</v>
      </c>
      <c r="B56" s="264"/>
      <c r="C56" s="264"/>
      <c r="D56" s="264"/>
      <c r="E56" s="264"/>
      <c r="F56" s="264"/>
      <c r="G56" s="264"/>
      <c r="H56" s="264"/>
      <c r="I56" s="264"/>
      <c r="J56" s="264"/>
    </row>
    <row r="57" spans="1:10" ht="15" customHeight="1" x14ac:dyDescent="0.25">
      <c r="A57" s="270" t="s">
        <v>431</v>
      </c>
      <c r="B57" s="270" t="s">
        <v>438</v>
      </c>
      <c r="C57" s="270"/>
      <c r="D57" s="270" t="s">
        <v>447</v>
      </c>
      <c r="E57" s="270"/>
      <c r="F57" s="270"/>
      <c r="G57" s="270" t="s">
        <v>263</v>
      </c>
      <c r="H57" s="270"/>
      <c r="I57" s="270"/>
      <c r="J57" s="276" t="s">
        <v>444</v>
      </c>
    </row>
    <row r="58" spans="1:10" ht="44.25" customHeight="1" x14ac:dyDescent="0.25">
      <c r="A58" s="271"/>
      <c r="B58" s="270"/>
      <c r="C58" s="270"/>
      <c r="D58" s="166" t="s">
        <v>271</v>
      </c>
      <c r="E58" s="140" t="s">
        <v>433</v>
      </c>
      <c r="F58" s="140" t="s">
        <v>434</v>
      </c>
      <c r="G58" s="166" t="s">
        <v>271</v>
      </c>
      <c r="H58" s="140" t="s">
        <v>433</v>
      </c>
      <c r="I58" s="140" t="s">
        <v>434</v>
      </c>
      <c r="J58" s="277"/>
    </row>
    <row r="59" spans="1:10" ht="15" customHeight="1" x14ac:dyDescent="0.25">
      <c r="A59" s="157" t="s">
        <v>291</v>
      </c>
      <c r="B59" s="281" t="s">
        <v>448</v>
      </c>
      <c r="C59" s="281"/>
      <c r="D59" s="151">
        <f>'2. Bilans uspjeha'!C27</f>
        <v>92685501</v>
      </c>
      <c r="E59" s="158">
        <f>SUM((D59/D60)*100)</f>
        <v>100</v>
      </c>
      <c r="F59" s="158">
        <f>SUM((D59/F19)*100)</f>
        <v>20.232507925764086</v>
      </c>
      <c r="G59" s="151">
        <f>'2. Bilans uspjeha'!D27</f>
        <v>98552727</v>
      </c>
      <c r="H59" s="158">
        <f>SUM((G59/G60)*100)</f>
        <v>100</v>
      </c>
      <c r="I59" s="158">
        <f>SUM((G59/H19)*100)</f>
        <v>20.49344244623256</v>
      </c>
      <c r="J59" s="158">
        <f>(D59-G59)/G59*100</f>
        <v>-5.9533877738360301</v>
      </c>
    </row>
    <row r="60" spans="1:10" ht="15" customHeight="1" x14ac:dyDescent="0.25">
      <c r="A60" s="157"/>
      <c r="B60" s="286" t="s">
        <v>445</v>
      </c>
      <c r="C60" s="286"/>
      <c r="D60" s="160">
        <f>SUM(D59)</f>
        <v>92685501</v>
      </c>
      <c r="E60" s="161">
        <f>SUM(D56:D56)</f>
        <v>0</v>
      </c>
      <c r="F60" s="161">
        <f>SUM(E56:E56)</f>
        <v>0</v>
      </c>
      <c r="G60" s="160">
        <f>SUM(G59)</f>
        <v>98552727</v>
      </c>
      <c r="H60" s="161">
        <f>SUM(G56:G56)</f>
        <v>0</v>
      </c>
      <c r="I60" s="161">
        <f>SUM(H56:H56)</f>
        <v>0</v>
      </c>
      <c r="J60" s="158">
        <f>(D60-G60)/G60*100</f>
        <v>-5.9533877738360301</v>
      </c>
    </row>
    <row r="62" spans="1:10" ht="15" customHeight="1" x14ac:dyDescent="0.25">
      <c r="A62" s="264" t="s">
        <v>458</v>
      </c>
      <c r="B62" s="264"/>
      <c r="C62" s="264"/>
      <c r="D62" s="264"/>
      <c r="E62" s="264"/>
      <c r="F62" s="264"/>
      <c r="G62" s="264"/>
      <c r="H62" s="264"/>
      <c r="I62" s="264"/>
      <c r="J62" s="264"/>
    </row>
    <row r="63" spans="1:10" ht="15" customHeight="1" x14ac:dyDescent="0.25">
      <c r="A63" s="270" t="s">
        <v>431</v>
      </c>
      <c r="B63" s="270" t="s">
        <v>438</v>
      </c>
      <c r="C63" s="270"/>
      <c r="D63" s="270"/>
      <c r="E63" s="270"/>
      <c r="F63" s="270" t="s">
        <v>267</v>
      </c>
      <c r="G63" s="270"/>
      <c r="H63" s="270" t="s">
        <v>263</v>
      </c>
      <c r="I63" s="270"/>
      <c r="J63" s="276" t="s">
        <v>444</v>
      </c>
    </row>
    <row r="64" spans="1:10" ht="45" customHeight="1" x14ac:dyDescent="0.25">
      <c r="A64" s="271"/>
      <c r="B64" s="270"/>
      <c r="C64" s="270"/>
      <c r="D64" s="270"/>
      <c r="E64" s="270"/>
      <c r="F64" s="166" t="s">
        <v>271</v>
      </c>
      <c r="G64" s="140" t="s">
        <v>435</v>
      </c>
      <c r="H64" s="166" t="s">
        <v>271</v>
      </c>
      <c r="I64" s="140" t="s">
        <v>435</v>
      </c>
      <c r="J64" s="277"/>
    </row>
    <row r="65" spans="1:10" ht="15" customHeight="1" x14ac:dyDescent="0.25">
      <c r="A65" s="125" t="s">
        <v>291</v>
      </c>
      <c r="B65" s="287" t="s">
        <v>437</v>
      </c>
      <c r="C65" s="287"/>
      <c r="D65" s="287"/>
      <c r="E65" s="287"/>
      <c r="F65" s="127">
        <f>SUM(F54-D59)</f>
        <v>110348581</v>
      </c>
      <c r="G65" s="124">
        <f>SUM((F65/F19)*100)</f>
        <v>24.088217850592621</v>
      </c>
      <c r="H65" s="127">
        <f>SUM(H54-G59)</f>
        <v>141888987</v>
      </c>
      <c r="I65" s="120">
        <f>SUM((H65/H19)*100)</f>
        <v>29.504955137758287</v>
      </c>
      <c r="J65" s="158">
        <f>(F65-H65)/H65*100</f>
        <v>-22.228931692915673</v>
      </c>
    </row>
    <row r="67" spans="1:10" ht="15" customHeight="1" x14ac:dyDescent="0.25">
      <c r="A67" s="264" t="s">
        <v>459</v>
      </c>
      <c r="B67" s="264"/>
      <c r="C67" s="264"/>
      <c r="D67" s="264"/>
      <c r="E67" s="264"/>
      <c r="F67" s="264"/>
      <c r="G67" s="264"/>
      <c r="H67" s="264"/>
      <c r="I67" s="264"/>
      <c r="J67" s="264"/>
    </row>
    <row r="68" spans="1:10" ht="15" customHeight="1" x14ac:dyDescent="0.25">
      <c r="A68" s="270" t="s">
        <v>431</v>
      </c>
      <c r="B68" s="270" t="s">
        <v>438</v>
      </c>
      <c r="C68" s="270"/>
      <c r="D68" s="270"/>
      <c r="E68" s="270"/>
      <c r="F68" s="270" t="s">
        <v>267</v>
      </c>
      <c r="G68" s="270"/>
      <c r="H68" s="270" t="s">
        <v>263</v>
      </c>
      <c r="I68" s="270"/>
      <c r="J68" s="276" t="s">
        <v>444</v>
      </c>
    </row>
    <row r="69" spans="1:10" ht="46.5" customHeight="1" x14ac:dyDescent="0.25">
      <c r="A69" s="271"/>
      <c r="B69" s="270"/>
      <c r="C69" s="270"/>
      <c r="D69" s="270"/>
      <c r="E69" s="270"/>
      <c r="F69" s="166" t="s">
        <v>271</v>
      </c>
      <c r="G69" s="140" t="s">
        <v>435</v>
      </c>
      <c r="H69" s="166" t="s">
        <v>271</v>
      </c>
      <c r="I69" s="140" t="s">
        <v>435</v>
      </c>
      <c r="J69" s="277"/>
    </row>
    <row r="70" spans="1:10" s="159" customFormat="1" ht="15" customHeight="1" x14ac:dyDescent="0.25">
      <c r="A70" s="157" t="s">
        <v>291</v>
      </c>
      <c r="B70" s="288" t="s">
        <v>331</v>
      </c>
      <c r="C70" s="288"/>
      <c r="D70" s="288"/>
      <c r="E70" s="288"/>
      <c r="F70" s="151">
        <f>'2. Bilans uspjeha'!C49</f>
        <v>1211250</v>
      </c>
      <c r="G70" s="158">
        <f>SUM((F70/F19)*100)</f>
        <v>0.26440624434971494</v>
      </c>
      <c r="H70" s="151">
        <f>'2. Bilans uspjeha'!D49</f>
        <v>2245049</v>
      </c>
      <c r="I70" s="163">
        <f>SUM((H70/H19)*100)</f>
        <v>0.46684433674242176</v>
      </c>
      <c r="J70" s="158">
        <f>(F70-H70)/H70*100</f>
        <v>-46.047948173959682</v>
      </c>
    </row>
    <row r="71" spans="1:10" s="159" customFormat="1" ht="15" customHeight="1" x14ac:dyDescent="0.25">
      <c r="A71" s="157" t="s">
        <v>293</v>
      </c>
      <c r="B71" s="281" t="s">
        <v>351</v>
      </c>
      <c r="C71" s="281"/>
      <c r="D71" s="281"/>
      <c r="E71" s="281"/>
      <c r="F71" s="151">
        <f>'2. Bilans uspjeha'!C60</f>
        <v>7180877</v>
      </c>
      <c r="G71" s="158">
        <f>SUM((F71/F19)*100)</f>
        <v>1.5675283539378724</v>
      </c>
      <c r="H71" s="151">
        <f>'2. Bilans uspjeha'!D60</f>
        <v>13338957</v>
      </c>
      <c r="I71" s="163">
        <f>SUM((H71/H19)*100)</f>
        <v>2.773755287078671</v>
      </c>
      <c r="J71" s="158">
        <f>(F71-H71)/H71*100</f>
        <v>-46.166128281244177</v>
      </c>
    </row>
    <row r="72" spans="1:10" ht="15" customHeight="1" x14ac:dyDescent="0.25">
      <c r="A72" s="121"/>
      <c r="B72" s="284" t="s">
        <v>449</v>
      </c>
      <c r="C72" s="284"/>
      <c r="D72" s="284"/>
      <c r="E72" s="284"/>
      <c r="F72" s="122">
        <f>SUM(F70-F71)</f>
        <v>-5969627</v>
      </c>
      <c r="G72" s="158"/>
      <c r="H72" s="122">
        <f>SUM(H70-H71)</f>
        <v>-11093908</v>
      </c>
      <c r="I72" s="128"/>
      <c r="J72" s="158">
        <f t="shared" ref="J72" si="6">(F72-H72)/H72*100</f>
        <v>-46.190044121512457</v>
      </c>
    </row>
    <row r="74" spans="1:10" ht="15" customHeight="1" x14ac:dyDescent="0.25">
      <c r="A74" s="282" t="s">
        <v>460</v>
      </c>
      <c r="B74" s="282"/>
      <c r="C74" s="282"/>
      <c r="D74" s="282"/>
      <c r="E74" s="282"/>
      <c r="F74" s="282"/>
      <c r="G74" s="282"/>
      <c r="H74" s="282"/>
      <c r="I74" s="282"/>
      <c r="J74" s="282"/>
    </row>
    <row r="75" spans="1:10" ht="15" customHeight="1" x14ac:dyDescent="0.25">
      <c r="A75" s="270" t="s">
        <v>431</v>
      </c>
      <c r="B75" s="270" t="s">
        <v>438</v>
      </c>
      <c r="C75" s="270"/>
      <c r="D75" s="270"/>
      <c r="E75" s="270"/>
      <c r="F75" s="270" t="s">
        <v>267</v>
      </c>
      <c r="G75" s="270"/>
      <c r="H75" s="270" t="s">
        <v>263</v>
      </c>
      <c r="I75" s="270"/>
      <c r="J75" s="276" t="s">
        <v>444</v>
      </c>
    </row>
    <row r="76" spans="1:10" ht="42" customHeight="1" x14ac:dyDescent="0.25">
      <c r="A76" s="271"/>
      <c r="B76" s="270"/>
      <c r="C76" s="270"/>
      <c r="D76" s="270"/>
      <c r="E76" s="270"/>
      <c r="F76" s="166" t="s">
        <v>271</v>
      </c>
      <c r="G76" s="140" t="s">
        <v>435</v>
      </c>
      <c r="H76" s="166" t="s">
        <v>271</v>
      </c>
      <c r="I76" s="140" t="s">
        <v>435</v>
      </c>
      <c r="J76" s="277"/>
    </row>
    <row r="77" spans="1:10" s="159" customFormat="1" ht="15" customHeight="1" x14ac:dyDescent="0.25">
      <c r="A77" s="157" t="s">
        <v>291</v>
      </c>
      <c r="B77" s="288" t="s">
        <v>329</v>
      </c>
      <c r="C77" s="288"/>
      <c r="D77" s="288"/>
      <c r="E77" s="288"/>
      <c r="F77" s="151">
        <f>'2. Bilans uspjeha'!C34</f>
        <v>4785568</v>
      </c>
      <c r="G77" s="163">
        <f>SUM((F77/F19)*100)</f>
        <v>1.0446514443427672</v>
      </c>
      <c r="H77" s="151">
        <f>'2. Bilans uspjeha'!D34</f>
        <v>4955664</v>
      </c>
      <c r="I77" s="163">
        <f>SUM((H77/H19)*100)</f>
        <v>1.0305003023089014</v>
      </c>
      <c r="J77" s="158">
        <f>(F77-H77)/H77*100</f>
        <v>-3.4323553816400789</v>
      </c>
    </row>
    <row r="78" spans="1:10" s="159" customFormat="1" ht="15" customHeight="1" x14ac:dyDescent="0.25">
      <c r="A78" s="157" t="s">
        <v>293</v>
      </c>
      <c r="B78" s="281" t="s">
        <v>348</v>
      </c>
      <c r="C78" s="281"/>
      <c r="D78" s="281"/>
      <c r="E78" s="281"/>
      <c r="F78" s="151">
        <f>'2. Bilans uspjeha'!C41</f>
        <v>1402801</v>
      </c>
      <c r="G78" s="163">
        <f>SUM((F78/F19)*100)</f>
        <v>0.30622030462747124</v>
      </c>
      <c r="H78" s="151">
        <f>'2. Bilans uspjeha'!D41</f>
        <v>1331569</v>
      </c>
      <c r="I78" s="163">
        <f>SUM((H78/H19)*100)</f>
        <v>0.27689170554040016</v>
      </c>
      <c r="J78" s="158">
        <f>(F78-H78)/H78*100</f>
        <v>5.3494786976867141</v>
      </c>
    </row>
    <row r="79" spans="1:10" s="159" customFormat="1" ht="15" customHeight="1" x14ac:dyDescent="0.25">
      <c r="A79" s="164"/>
      <c r="B79" s="289" t="s">
        <v>450</v>
      </c>
      <c r="C79" s="290"/>
      <c r="D79" s="290"/>
      <c r="E79" s="291"/>
      <c r="F79" s="160">
        <f>SUM(F77-F78)</f>
        <v>3382767</v>
      </c>
      <c r="G79" s="165"/>
      <c r="H79" s="160">
        <f>SUM(H77-H78)</f>
        <v>3624095</v>
      </c>
      <c r="I79" s="165"/>
      <c r="J79" s="158">
        <f>(F79-H79)/H79*100</f>
        <v>-6.6589865883758561</v>
      </c>
    </row>
  </sheetData>
  <mergeCells count="97">
    <mergeCell ref="B79:E79"/>
    <mergeCell ref="A74:J74"/>
    <mergeCell ref="J75:J76"/>
    <mergeCell ref="B75:E76"/>
    <mergeCell ref="B77:E77"/>
    <mergeCell ref="B78:E78"/>
    <mergeCell ref="J68:J69"/>
    <mergeCell ref="A67:J67"/>
    <mergeCell ref="B65:E65"/>
    <mergeCell ref="B68:E69"/>
    <mergeCell ref="B70:E70"/>
    <mergeCell ref="H68:I68"/>
    <mergeCell ref="B71:E71"/>
    <mergeCell ref="B72:E72"/>
    <mergeCell ref="J52:J53"/>
    <mergeCell ref="A56:J56"/>
    <mergeCell ref="J57:J58"/>
    <mergeCell ref="B57:C58"/>
    <mergeCell ref="B59:C59"/>
    <mergeCell ref="A52:A53"/>
    <mergeCell ref="F52:G52"/>
    <mergeCell ref="H52:I52"/>
    <mergeCell ref="A57:A58"/>
    <mergeCell ref="D57:F57"/>
    <mergeCell ref="G57:I57"/>
    <mergeCell ref="B52:E53"/>
    <mergeCell ref="B54:E54"/>
    <mergeCell ref="B60:C60"/>
    <mergeCell ref="J38:J39"/>
    <mergeCell ref="B43:C44"/>
    <mergeCell ref="B45:C45"/>
    <mergeCell ref="B46:C46"/>
    <mergeCell ref="B47:C47"/>
    <mergeCell ref="J43:J44"/>
    <mergeCell ref="A42:J42"/>
    <mergeCell ref="A38:A39"/>
    <mergeCell ref="F38:G38"/>
    <mergeCell ref="H38:I38"/>
    <mergeCell ref="B38:E39"/>
    <mergeCell ref="B40:E40"/>
    <mergeCell ref="J32:J33"/>
    <mergeCell ref="B32:C33"/>
    <mergeCell ref="B34:C34"/>
    <mergeCell ref="B35:C35"/>
    <mergeCell ref="A37:J37"/>
    <mergeCell ref="A32:A33"/>
    <mergeCell ref="D32:F32"/>
    <mergeCell ref="G32:I32"/>
    <mergeCell ref="A3:A4"/>
    <mergeCell ref="F3:G3"/>
    <mergeCell ref="H3:I3"/>
    <mergeCell ref="J3:J4"/>
    <mergeCell ref="A2:J2"/>
    <mergeCell ref="B48:C48"/>
    <mergeCell ref="B49:C49"/>
    <mergeCell ref="A51:J51"/>
    <mergeCell ref="A43:A44"/>
    <mergeCell ref="D43:F43"/>
    <mergeCell ref="G43:I43"/>
    <mergeCell ref="A62:J62"/>
    <mergeCell ref="J63:J64"/>
    <mergeCell ref="B63:E64"/>
    <mergeCell ref="A63:A64"/>
    <mergeCell ref="F63:G63"/>
    <mergeCell ref="H63:I63"/>
    <mergeCell ref="A1:J1"/>
    <mergeCell ref="B3:E4"/>
    <mergeCell ref="B5:E5"/>
    <mergeCell ref="A75:A76"/>
    <mergeCell ref="F75:G75"/>
    <mergeCell ref="H75:I75"/>
    <mergeCell ref="A68:A69"/>
    <mergeCell ref="F68:G68"/>
    <mergeCell ref="B7:E7"/>
    <mergeCell ref="B19:E19"/>
    <mergeCell ref="B6:E6"/>
    <mergeCell ref="B8:E8"/>
    <mergeCell ref="B9:E9"/>
    <mergeCell ref="B10:E10"/>
    <mergeCell ref="B11:E11"/>
    <mergeCell ref="B12:E12"/>
    <mergeCell ref="B13:E13"/>
    <mergeCell ref="B14:E14"/>
    <mergeCell ref="B26:C26"/>
    <mergeCell ref="B27:C27"/>
    <mergeCell ref="J23:J24"/>
    <mergeCell ref="A31:J31"/>
    <mergeCell ref="B15:E15"/>
    <mergeCell ref="B16:E16"/>
    <mergeCell ref="B17:E17"/>
    <mergeCell ref="B18:E18"/>
    <mergeCell ref="A22:J22"/>
    <mergeCell ref="B23:C24"/>
    <mergeCell ref="A23:A24"/>
    <mergeCell ref="D23:F23"/>
    <mergeCell ref="G23:I23"/>
    <mergeCell ref="B25:C25"/>
  </mergeCells>
  <pageMargins left="0.7" right="0.7" top="0.75" bottom="0.75" header="0.3" footer="0.3"/>
  <pageSetup paperSize="9" orientation="landscape" horizontalDpi="0" verticalDpi="0" r:id="rId1"/>
  <headerFooter>
    <oddFooter>&amp;R&amp;P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1. Bilans stanja</vt:lpstr>
      <vt:lpstr>2. Bilans uspjeha</vt:lpstr>
      <vt:lpstr>3. Finansijska analiza</vt:lpstr>
      <vt:lpstr>4. Z-SCORE model </vt:lpstr>
      <vt:lpstr>Analiza prihoda i rashoda</vt:lpstr>
      <vt:lpstr>'3. Finansijska analiza'!_ftn1</vt:lpstr>
      <vt:lpstr>'3. Finansijska analiza'!_ftnref1</vt:lpstr>
      <vt:lpstr>'1. Bilans stanja'!FinRepBalance.aspx?code_tlkm_type_1_year_2015_semiannual_0_1</vt:lpstr>
      <vt:lpstr>'2. Bilans uspjeha'!FinRepBalance.aspx?code_tlkm_type_2_year_2015_semiannual_0</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2016-09-07T06:13:27Z</dcterms:modified>
</cp:coreProperties>
</file>